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data-documents\John\Games\Bridge\Events\"/>
    </mc:Choice>
  </mc:AlternateContent>
  <xr:revisionPtr revIDLastSave="0" documentId="13_ncr:1_{09FE9FD8-A293-448A-85D5-4FB1A6671E54}" xr6:coauthVersionLast="47" xr6:coauthVersionMax="47" xr10:uidLastSave="{00000000-0000-0000-0000-000000000000}"/>
  <bookViews>
    <workbookView xWindow="16245" yWindow="2910" windowWidth="31215" windowHeight="15510" activeTab="4" xr2:uid="{0A441D3C-0E86-4919-8C70-67E058870AB9}"/>
  </bookViews>
  <sheets>
    <sheet name="Pro-Am" sheetId="1" r:id="rId1"/>
    <sheet name="About" sheetId="2" r:id="rId2"/>
    <sheet name="MPs" sheetId="4" r:id="rId3"/>
    <sheet name="Website Dload" sheetId="3" r:id="rId4"/>
    <sheet name="Prev Pairs" sheetId="5" r:id="rId5"/>
  </sheets>
  <definedNames>
    <definedName name="_xlnm._FilterDatabase" localSheetId="2" hidden="1">MPs!$B$2:$T$169</definedName>
    <definedName name="_xlnm._FilterDatabase" localSheetId="4" hidden="1">'Prev Pairs'!$B$2:$L$901</definedName>
    <definedName name="_xlnm._FilterDatabase" localSheetId="0" hidden="1">'Pro-Am'!$B$8:$BB$165</definedName>
    <definedName name="_xlnm._FilterDatabase" localSheetId="3" hidden="1">'Website Dload'!$B$2:$BG$300</definedName>
    <definedName name="CountManual">'Pro-Am'!$G$7</definedName>
    <definedName name="CountPlaying">'Pro-Am'!$N$7</definedName>
    <definedName name="CountRandom">'Pro-Am'!$E$7</definedName>
    <definedName name="DoY">'Pro-Am'!$BF$6</definedName>
    <definedName name="EventType">'Pro-Am'!$D$3</definedName>
    <definedName name="find">'Pro-Am'!$N$2</definedName>
    <definedName name="MbrCnt">'Pro-Am'!$C$7</definedName>
    <definedName name="mid">'Pro-Am'!$AW$7</definedName>
    <definedName name="RandLower">'Pro-Am'!$E$5</definedName>
    <definedName name="RandTo">'Pro-Am'!$BE$6</definedName>
    <definedName name="RandYN">'Pro-Am'!$D$5</definedName>
    <definedName name="RookieNum">'Pro-Am'!$AW$1</definedName>
    <definedName name="RSRankBy">'Pro-Am'!$E$2</definedName>
    <definedName name="Tables">'Pro-Am'!$R$5</definedName>
    <definedName name="tblRandRank">'Pro-Am'!$BD$9:$BG$64</definedName>
    <definedName name="Version">About!$B$27</definedName>
    <definedName name="YNBlank">'Pro-Am'!$BG$1:$BG$3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2" i="5" l="1"/>
  <c r="L138" i="5"/>
  <c r="L139" i="5"/>
  <c r="L140" i="5"/>
  <c r="L141" i="5"/>
  <c r="L142" i="5"/>
  <c r="L143" i="5"/>
  <c r="L144" i="5"/>
  <c r="L145" i="5"/>
  <c r="L146" i="5"/>
  <c r="L147" i="5"/>
  <c r="L148" i="5"/>
  <c r="L149" i="5"/>
  <c r="L150" i="5"/>
  <c r="L151" i="5"/>
  <c r="L104" i="5"/>
  <c r="L105" i="5"/>
  <c r="L106" i="5"/>
  <c r="L107" i="5"/>
  <c r="L108" i="5"/>
  <c r="L109" i="5"/>
  <c r="L110" i="5"/>
  <c r="L111" i="5"/>
  <c r="L112" i="5"/>
  <c r="L113" i="5"/>
  <c r="L89" i="5"/>
  <c r="L90" i="5"/>
  <c r="L91" i="5"/>
  <c r="L92" i="5"/>
  <c r="L93" i="5"/>
  <c r="L94" i="5"/>
  <c r="L95" i="5"/>
  <c r="L96" i="5"/>
  <c r="L97" i="5"/>
  <c r="L98" i="5"/>
  <c r="L99" i="5"/>
  <c r="L100" i="5"/>
  <c r="L101" i="5"/>
  <c r="L102" i="5"/>
  <c r="L103" i="5"/>
  <c r="L114" i="5"/>
  <c r="L115" i="5"/>
  <c r="L116" i="5"/>
  <c r="L117" i="5"/>
  <c r="L118" i="5"/>
  <c r="L119" i="5"/>
  <c r="L120" i="5"/>
  <c r="L121" i="5"/>
  <c r="L122" i="5"/>
  <c r="L123" i="5"/>
  <c r="L124" i="5"/>
  <c r="L125" i="5"/>
  <c r="L126" i="5"/>
  <c r="L127" i="5"/>
  <c r="L128" i="5"/>
  <c r="L129" i="5"/>
  <c r="L130" i="5"/>
  <c r="L131" i="5"/>
  <c r="L132" i="5"/>
  <c r="L133" i="5"/>
  <c r="L134" i="5"/>
  <c r="L135" i="5"/>
  <c r="L136" i="5"/>
  <c r="L73" i="5"/>
  <c r="L74" i="5"/>
  <c r="L75" i="5"/>
  <c r="L76" i="5"/>
  <c r="L77" i="5"/>
  <c r="L78" i="5"/>
  <c r="L79" i="5"/>
  <c r="L80" i="5"/>
  <c r="L81" i="5"/>
  <c r="L82" i="5"/>
  <c r="L83" i="5"/>
  <c r="L84" i="5"/>
  <c r="L85" i="5"/>
  <c r="L86" i="5"/>
  <c r="L87" i="5"/>
  <c r="L88"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16" i="5"/>
  <c r="L17" i="5"/>
  <c r="L18" i="5"/>
  <c r="L19" i="5"/>
  <c r="L20" i="5"/>
  <c r="L21" i="5"/>
  <c r="L22" i="5"/>
  <c r="L23" i="5"/>
  <c r="L24" i="5"/>
  <c r="L25" i="5"/>
  <c r="L26" i="5"/>
  <c r="L27" i="5"/>
  <c r="L28" i="5"/>
  <c r="L29" i="5"/>
  <c r="L30" i="5"/>
  <c r="L31" i="5"/>
  <c r="L32" i="5"/>
  <c r="L33" i="5"/>
  <c r="L34" i="5"/>
  <c r="L35" i="5"/>
  <c r="L36" i="5"/>
  <c r="L37" i="5"/>
  <c r="L3" i="5"/>
  <c r="L4" i="5"/>
  <c r="L5" i="5"/>
  <c r="L6" i="5"/>
  <c r="L7" i="5"/>
  <c r="L8" i="5"/>
  <c r="L9" i="5"/>
  <c r="L10" i="5"/>
  <c r="L11" i="5"/>
  <c r="L12" i="5"/>
  <c r="L13" i="5"/>
  <c r="L14" i="5"/>
  <c r="L15"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137" i="5"/>
  <c r="B7" i="1" l="1"/>
  <c r="C7" i="1"/>
  <c r="G7" i="1"/>
  <c r="AF148" i="1"/>
  <c r="AF149" i="1"/>
  <c r="AF150" i="1"/>
  <c r="AF151" i="1"/>
  <c r="AF152" i="1"/>
  <c r="AF153" i="1"/>
  <c r="AF154" i="1"/>
  <c r="AF155" i="1"/>
  <c r="AF156" i="1"/>
  <c r="AF157" i="1"/>
  <c r="AF158" i="1"/>
  <c r="AF159" i="1"/>
  <c r="AF160" i="1"/>
  <c r="AF161" i="1"/>
  <c r="AF162" i="1"/>
  <c r="AF163" i="1"/>
  <c r="AF164" i="1"/>
  <c r="AF165" i="1"/>
  <c r="S2" i="4"/>
  <c r="R2" i="4"/>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113" i="1"/>
  <c r="AG114" i="1"/>
  <c r="AG115" i="1"/>
  <c r="AG116" i="1"/>
  <c r="AG117" i="1"/>
  <c r="AG118" i="1"/>
  <c r="AG119" i="1"/>
  <c r="AG120" i="1"/>
  <c r="AG121" i="1"/>
  <c r="AG122" i="1"/>
  <c r="AG123" i="1"/>
  <c r="AG124" i="1"/>
  <c r="AG125" i="1"/>
  <c r="AG126" i="1"/>
  <c r="AG127" i="1"/>
  <c r="AG128" i="1"/>
  <c r="AG129" i="1"/>
  <c r="AG130" i="1"/>
  <c r="AG131" i="1"/>
  <c r="AG132" i="1"/>
  <c r="AG133" i="1"/>
  <c r="AG134" i="1"/>
  <c r="AG135" i="1"/>
  <c r="AG136" i="1"/>
  <c r="AG137" i="1"/>
  <c r="AG138" i="1"/>
  <c r="AG139" i="1"/>
  <c r="AG140" i="1"/>
  <c r="AG141" i="1"/>
  <c r="AG142" i="1"/>
  <c r="AG143" i="1"/>
  <c r="AG144" i="1"/>
  <c r="AG145" i="1"/>
  <c r="AG146" i="1"/>
  <c r="AG147" i="1"/>
  <c r="AG148" i="1"/>
  <c r="AG149" i="1"/>
  <c r="AG150" i="1"/>
  <c r="AG151" i="1"/>
  <c r="AG152" i="1"/>
  <c r="AG153" i="1"/>
  <c r="AG154" i="1"/>
  <c r="AG155" i="1"/>
  <c r="AG156" i="1"/>
  <c r="AG157" i="1"/>
  <c r="AG158" i="1"/>
  <c r="AG159" i="1"/>
  <c r="AG160" i="1"/>
  <c r="AG161" i="1"/>
  <c r="AG162" i="1"/>
  <c r="AG163" i="1"/>
  <c r="AG164" i="1"/>
  <c r="AG165" i="1"/>
  <c r="AG10" i="1"/>
  <c r="AG9" i="1"/>
  <c r="J141" i="4"/>
  <c r="P141" i="4" s="1"/>
  <c r="J142" i="4"/>
  <c r="P142" i="4" s="1"/>
  <c r="J143" i="4"/>
  <c r="M143" i="4" s="1"/>
  <c r="J144" i="4"/>
  <c r="M144" i="4" s="1"/>
  <c r="J145" i="4"/>
  <c r="P145" i="4" s="1"/>
  <c r="J146" i="4"/>
  <c r="M146" i="4" s="1"/>
  <c r="J147" i="4"/>
  <c r="T147" i="4" s="1"/>
  <c r="O147" i="4" s="1"/>
  <c r="J148" i="4"/>
  <c r="S148" i="4" s="1"/>
  <c r="J149" i="4"/>
  <c r="Q149" i="4" s="1"/>
  <c r="J150" i="4"/>
  <c r="P150" i="4" s="1"/>
  <c r="J151" i="4"/>
  <c r="Q151" i="4" s="1"/>
  <c r="J152" i="4"/>
  <c r="P152" i="4" s="1"/>
  <c r="J153" i="4"/>
  <c r="P153" i="4" s="1"/>
  <c r="J154" i="4"/>
  <c r="P154" i="4" s="1"/>
  <c r="J155" i="4"/>
  <c r="M155" i="4" s="1"/>
  <c r="J156" i="4"/>
  <c r="M156" i="4" s="1"/>
  <c r="J157" i="4"/>
  <c r="P157" i="4" s="1"/>
  <c r="J158" i="4"/>
  <c r="L158" i="4" s="1"/>
  <c r="J159" i="4"/>
  <c r="T159" i="4" s="1"/>
  <c r="O159" i="4" s="1"/>
  <c r="J160" i="4"/>
  <c r="R160" i="4" s="1"/>
  <c r="J161" i="4"/>
  <c r="P161" i="4" s="1"/>
  <c r="J162" i="4"/>
  <c r="P162" i="4" s="1"/>
  <c r="J163" i="4"/>
  <c r="Q163" i="4" s="1"/>
  <c r="J164" i="4"/>
  <c r="P164" i="4" s="1"/>
  <c r="J165" i="4"/>
  <c r="P165" i="4" s="1"/>
  <c r="J166" i="4"/>
  <c r="P166" i="4" s="1"/>
  <c r="J167" i="4"/>
  <c r="M167" i="4" s="1"/>
  <c r="J168" i="4"/>
  <c r="M168" i="4" s="1"/>
  <c r="J169" i="4"/>
  <c r="P169" i="4" s="1"/>
  <c r="J4" i="4"/>
  <c r="Q4" i="4" s="1"/>
  <c r="J5" i="4"/>
  <c r="P5" i="4" s="1"/>
  <c r="J6" i="4"/>
  <c r="P6" i="4" s="1"/>
  <c r="J7" i="4"/>
  <c r="P7" i="4" s="1"/>
  <c r="J8" i="4"/>
  <c r="P8" i="4" s="1"/>
  <c r="J9" i="4"/>
  <c r="M9" i="4" s="1"/>
  <c r="J10" i="4"/>
  <c r="M10" i="4" s="1"/>
  <c r="J11" i="4"/>
  <c r="R11" i="4" s="1"/>
  <c r="J12" i="4"/>
  <c r="M12" i="4" s="1"/>
  <c r="J13" i="4"/>
  <c r="M13" i="4" s="1"/>
  <c r="J14" i="4"/>
  <c r="M14" i="4" s="1"/>
  <c r="J15" i="4"/>
  <c r="T15" i="4" s="1"/>
  <c r="O15" i="4" s="1"/>
  <c r="J16" i="4"/>
  <c r="Q16" i="4" s="1"/>
  <c r="J17" i="4"/>
  <c r="P17" i="4" s="1"/>
  <c r="J18" i="4"/>
  <c r="P18" i="4" s="1"/>
  <c r="J19" i="4"/>
  <c r="P19" i="4" s="1"/>
  <c r="J20" i="4"/>
  <c r="M20" i="4" s="1"/>
  <c r="J21" i="4"/>
  <c r="M21" i="4" s="1"/>
  <c r="J22" i="4"/>
  <c r="L22" i="4" s="1"/>
  <c r="J23" i="4"/>
  <c r="R23" i="4" s="1"/>
  <c r="J24" i="4"/>
  <c r="M24" i="4" s="1"/>
  <c r="J25" i="4"/>
  <c r="M25" i="4" s="1"/>
  <c r="J26" i="4"/>
  <c r="R26" i="4" s="1"/>
  <c r="J27" i="4"/>
  <c r="T27" i="4" s="1"/>
  <c r="O27" i="4" s="1"/>
  <c r="J28" i="4"/>
  <c r="Q28" i="4" s="1"/>
  <c r="J29" i="4"/>
  <c r="P29" i="4" s="1"/>
  <c r="J30" i="4"/>
  <c r="P30" i="4" s="1"/>
  <c r="J31" i="4"/>
  <c r="P31" i="4" s="1"/>
  <c r="J32" i="4"/>
  <c r="M32" i="4" s="1"/>
  <c r="J33" i="4"/>
  <c r="M33" i="4" s="1"/>
  <c r="J34" i="4"/>
  <c r="M34" i="4" s="1"/>
  <c r="J35" i="4"/>
  <c r="R35" i="4" s="1"/>
  <c r="J36" i="4"/>
  <c r="M36" i="4" s="1"/>
  <c r="J37" i="4"/>
  <c r="L37" i="4" s="1"/>
  <c r="J38" i="4"/>
  <c r="M38" i="4" s="1"/>
  <c r="J39" i="4"/>
  <c r="T39" i="4" s="1"/>
  <c r="O39" i="4" s="1"/>
  <c r="J40" i="4"/>
  <c r="Q40" i="4" s="1"/>
  <c r="J41" i="4"/>
  <c r="P41" i="4" s="1"/>
  <c r="J42" i="4"/>
  <c r="P42" i="4" s="1"/>
  <c r="J43" i="4"/>
  <c r="P43" i="4" s="1"/>
  <c r="J44" i="4"/>
  <c r="M44" i="4" s="1"/>
  <c r="J45" i="4"/>
  <c r="M45" i="4" s="1"/>
  <c r="J46" i="4"/>
  <c r="M46" i="4" s="1"/>
  <c r="J47" i="4"/>
  <c r="R47" i="4" s="1"/>
  <c r="J48" i="4"/>
  <c r="M48" i="4" s="1"/>
  <c r="J49" i="4"/>
  <c r="M49" i="4" s="1"/>
  <c r="J50" i="4"/>
  <c r="M50" i="4" s="1"/>
  <c r="J51" i="4"/>
  <c r="T51" i="4" s="1"/>
  <c r="O51" i="4" s="1"/>
  <c r="J52" i="4"/>
  <c r="Q52" i="4" s="1"/>
  <c r="J53" i="4"/>
  <c r="P53" i="4" s="1"/>
  <c r="J54" i="4"/>
  <c r="P54" i="4" s="1"/>
  <c r="J55" i="4"/>
  <c r="P55" i="4" s="1"/>
  <c r="J56" i="4"/>
  <c r="M56" i="4" s="1"/>
  <c r="J57" i="4"/>
  <c r="M57" i="4" s="1"/>
  <c r="J58" i="4"/>
  <c r="M58" i="4" s="1"/>
  <c r="J59" i="4"/>
  <c r="R59" i="4" s="1"/>
  <c r="J60" i="4"/>
  <c r="L60" i="4" s="1"/>
  <c r="J61" i="4"/>
  <c r="L61" i="4" s="1"/>
  <c r="J62" i="4"/>
  <c r="R62" i="4" s="1"/>
  <c r="J63" i="4"/>
  <c r="T63" i="4" s="1"/>
  <c r="O63" i="4" s="1"/>
  <c r="J64" i="4"/>
  <c r="Q64" i="4" s="1"/>
  <c r="J65" i="4"/>
  <c r="P65" i="4" s="1"/>
  <c r="J66" i="4"/>
  <c r="P66" i="4" s="1"/>
  <c r="J67" i="4"/>
  <c r="P67" i="4" s="1"/>
  <c r="J68" i="4"/>
  <c r="M68" i="4" s="1"/>
  <c r="J69" i="4"/>
  <c r="M69" i="4" s="1"/>
  <c r="J70" i="4"/>
  <c r="S70" i="4" s="1"/>
  <c r="J71" i="4"/>
  <c r="R71" i="4" s="1"/>
  <c r="J72" i="4"/>
  <c r="L72" i="4" s="1"/>
  <c r="J73" i="4"/>
  <c r="M73" i="4" s="1"/>
  <c r="J74" i="4"/>
  <c r="L74" i="4" s="1"/>
  <c r="J75" i="4"/>
  <c r="T75" i="4" s="1"/>
  <c r="O75" i="4" s="1"/>
  <c r="J76" i="4"/>
  <c r="Q76" i="4" s="1"/>
  <c r="J77" i="4"/>
  <c r="P77" i="4" s="1"/>
  <c r="J78" i="4"/>
  <c r="P78" i="4" s="1"/>
  <c r="J79" i="4"/>
  <c r="P79" i="4" s="1"/>
  <c r="J80" i="4"/>
  <c r="M80" i="4" s="1"/>
  <c r="J81" i="4"/>
  <c r="M81" i="4" s="1"/>
  <c r="J82" i="4"/>
  <c r="M82" i="4" s="1"/>
  <c r="J83" i="4"/>
  <c r="R83" i="4" s="1"/>
  <c r="J84" i="4"/>
  <c r="L84" i="4" s="1"/>
  <c r="J85" i="4"/>
  <c r="M85" i="4" s="1"/>
  <c r="J86" i="4"/>
  <c r="L86" i="4" s="1"/>
  <c r="J87" i="4"/>
  <c r="T87" i="4" s="1"/>
  <c r="O87" i="4" s="1"/>
  <c r="J88" i="4"/>
  <c r="Q88" i="4" s="1"/>
  <c r="J89" i="4"/>
  <c r="P89" i="4" s="1"/>
  <c r="J90" i="4"/>
  <c r="P90" i="4" s="1"/>
  <c r="J91" i="4"/>
  <c r="P91" i="4" s="1"/>
  <c r="J92" i="4"/>
  <c r="M92" i="4" s="1"/>
  <c r="J93" i="4"/>
  <c r="M93" i="4" s="1"/>
  <c r="J94" i="4"/>
  <c r="M94" i="4" s="1"/>
  <c r="J95" i="4"/>
  <c r="R95" i="4" s="1"/>
  <c r="J96" i="4"/>
  <c r="L96" i="4" s="1"/>
  <c r="J97" i="4"/>
  <c r="L97" i="4" s="1"/>
  <c r="J98" i="4"/>
  <c r="M98" i="4" s="1"/>
  <c r="J99" i="4"/>
  <c r="T99" i="4" s="1"/>
  <c r="O99" i="4" s="1"/>
  <c r="J100" i="4"/>
  <c r="Q100" i="4" s="1"/>
  <c r="J101" i="4"/>
  <c r="P101" i="4" s="1"/>
  <c r="J102" i="4"/>
  <c r="P102" i="4" s="1"/>
  <c r="J103" i="4"/>
  <c r="P103" i="4" s="1"/>
  <c r="J104" i="4"/>
  <c r="M104" i="4" s="1"/>
  <c r="J105" i="4"/>
  <c r="M105" i="4" s="1"/>
  <c r="J106" i="4"/>
  <c r="M106" i="4" s="1"/>
  <c r="J107" i="4"/>
  <c r="R107" i="4" s="1"/>
  <c r="J108" i="4"/>
  <c r="L108" i="4" s="1"/>
  <c r="J109" i="4"/>
  <c r="L109" i="4" s="1"/>
  <c r="J110" i="4"/>
  <c r="M110" i="4" s="1"/>
  <c r="J111" i="4"/>
  <c r="T111" i="4" s="1"/>
  <c r="O111" i="4" s="1"/>
  <c r="J112" i="4"/>
  <c r="Q112" i="4" s="1"/>
  <c r="J113" i="4"/>
  <c r="P113" i="4" s="1"/>
  <c r="J114" i="4"/>
  <c r="P114" i="4" s="1"/>
  <c r="J115" i="4"/>
  <c r="P115" i="4" s="1"/>
  <c r="J116" i="4"/>
  <c r="M116" i="4" s="1"/>
  <c r="J117" i="4"/>
  <c r="M117" i="4" s="1"/>
  <c r="J118" i="4"/>
  <c r="M118" i="4" s="1"/>
  <c r="J119" i="4"/>
  <c r="R119" i="4" s="1"/>
  <c r="J120" i="4"/>
  <c r="L120" i="4" s="1"/>
  <c r="J121" i="4"/>
  <c r="L121" i="4" s="1"/>
  <c r="J122" i="4"/>
  <c r="M122" i="4" s="1"/>
  <c r="J123" i="4"/>
  <c r="T123" i="4" s="1"/>
  <c r="O123" i="4" s="1"/>
  <c r="J124" i="4"/>
  <c r="Q124" i="4" s="1"/>
  <c r="J125" i="4"/>
  <c r="P125" i="4" s="1"/>
  <c r="J126" i="4"/>
  <c r="P126" i="4" s="1"/>
  <c r="J127" i="4"/>
  <c r="P127" i="4" s="1"/>
  <c r="J128" i="4"/>
  <c r="M128" i="4" s="1"/>
  <c r="J129" i="4"/>
  <c r="M129" i="4" s="1"/>
  <c r="J130" i="4"/>
  <c r="M130" i="4" s="1"/>
  <c r="J131" i="4"/>
  <c r="S131" i="4" s="1"/>
  <c r="J132" i="4"/>
  <c r="L132" i="4" s="1"/>
  <c r="J133" i="4"/>
  <c r="L133" i="4" s="1"/>
  <c r="J134" i="4"/>
  <c r="M134" i="4" s="1"/>
  <c r="J135" i="4"/>
  <c r="T135" i="4" s="1"/>
  <c r="O135" i="4" s="1"/>
  <c r="J136" i="4"/>
  <c r="Q136" i="4" s="1"/>
  <c r="J137" i="4"/>
  <c r="P137" i="4" s="1"/>
  <c r="J138" i="4"/>
  <c r="P138" i="4" s="1"/>
  <c r="J139" i="4"/>
  <c r="P139" i="4" s="1"/>
  <c r="J140" i="4"/>
  <c r="M140" i="4" s="1"/>
  <c r="J3" i="4"/>
  <c r="M3" i="4" s="1"/>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3" i="4"/>
  <c r="H4" i="4"/>
  <c r="H5" i="4"/>
  <c r="H6" i="4"/>
  <c r="H7" i="4"/>
  <c r="H8" i="4"/>
  <c r="H9" i="4"/>
  <c r="H10" i="4"/>
  <c r="H11" i="4"/>
  <c r="H12" i="4"/>
  <c r="H13" i="4"/>
  <c r="BG4" i="3"/>
  <c r="BG5" i="3"/>
  <c r="BG6" i="3"/>
  <c r="BG7" i="3"/>
  <c r="BG8" i="3"/>
  <c r="BG9" i="3"/>
  <c r="BG10" i="3"/>
  <c r="BG11" i="3"/>
  <c r="BG12" i="3"/>
  <c r="BG13" i="3"/>
  <c r="BG14" i="3"/>
  <c r="BG15" i="3"/>
  <c r="BG16" i="3"/>
  <c r="BG17" i="3"/>
  <c r="BG18" i="3"/>
  <c r="BG19" i="3"/>
  <c r="BG20" i="3"/>
  <c r="BG21" i="3"/>
  <c r="BG22" i="3"/>
  <c r="BG23" i="3"/>
  <c r="BG24" i="3"/>
  <c r="BG25" i="3"/>
  <c r="BG26" i="3"/>
  <c r="BG27" i="3"/>
  <c r="BG28" i="3"/>
  <c r="BG29" i="3"/>
  <c r="BG30" i="3"/>
  <c r="BG31" i="3"/>
  <c r="BG32" i="3"/>
  <c r="BG33" i="3"/>
  <c r="BG34" i="3"/>
  <c r="BG35" i="3"/>
  <c r="BG36" i="3"/>
  <c r="BG37" i="3"/>
  <c r="BG38" i="3"/>
  <c r="BG39" i="3"/>
  <c r="BG40" i="3"/>
  <c r="BG41" i="3"/>
  <c r="BG42" i="3"/>
  <c r="BG43" i="3"/>
  <c r="BG44" i="3"/>
  <c r="BG45" i="3"/>
  <c r="BG46" i="3"/>
  <c r="BG47" i="3"/>
  <c r="BG48" i="3"/>
  <c r="BG49" i="3"/>
  <c r="BG50" i="3"/>
  <c r="BG51" i="3"/>
  <c r="BG52" i="3"/>
  <c r="BG53" i="3"/>
  <c r="BG54" i="3"/>
  <c r="BG55" i="3"/>
  <c r="BG56" i="3"/>
  <c r="BG57" i="3"/>
  <c r="BG58" i="3"/>
  <c r="BG59" i="3"/>
  <c r="BG60" i="3"/>
  <c r="BG61" i="3"/>
  <c r="BG62" i="3"/>
  <c r="BG63" i="3"/>
  <c r="BG64" i="3"/>
  <c r="BG65" i="3"/>
  <c r="BG66" i="3"/>
  <c r="BG67" i="3"/>
  <c r="BG68" i="3"/>
  <c r="BG69" i="3"/>
  <c r="BG70" i="3"/>
  <c r="BG71" i="3"/>
  <c r="BG72" i="3"/>
  <c r="BG73" i="3"/>
  <c r="BG74" i="3"/>
  <c r="BG75" i="3"/>
  <c r="BG76" i="3"/>
  <c r="BG77" i="3"/>
  <c r="BG78" i="3"/>
  <c r="BG79" i="3"/>
  <c r="BG80" i="3"/>
  <c r="BG81" i="3"/>
  <c r="BG82" i="3"/>
  <c r="BG83" i="3"/>
  <c r="BG84" i="3"/>
  <c r="BG85" i="3"/>
  <c r="BG86" i="3"/>
  <c r="BG87" i="3"/>
  <c r="BG88" i="3"/>
  <c r="BG89" i="3"/>
  <c r="BG90" i="3"/>
  <c r="BG91" i="3"/>
  <c r="BG92" i="3"/>
  <c r="BG93" i="3"/>
  <c r="BG94" i="3"/>
  <c r="BG95" i="3"/>
  <c r="BG96" i="3"/>
  <c r="BG97" i="3"/>
  <c r="BG98" i="3"/>
  <c r="BG99" i="3"/>
  <c r="BG100" i="3"/>
  <c r="BG101" i="3"/>
  <c r="BG102" i="3"/>
  <c r="BG103" i="3"/>
  <c r="BG104" i="3"/>
  <c r="BG105" i="3"/>
  <c r="BG106" i="3"/>
  <c r="BG107" i="3"/>
  <c r="BG108" i="3"/>
  <c r="BG109" i="3"/>
  <c r="BG110" i="3"/>
  <c r="BG111" i="3"/>
  <c r="BG112" i="3"/>
  <c r="BG113" i="3"/>
  <c r="BG114" i="3"/>
  <c r="BG115" i="3"/>
  <c r="BG116" i="3"/>
  <c r="BG117" i="3"/>
  <c r="BG118" i="3"/>
  <c r="BG119" i="3"/>
  <c r="BG120" i="3"/>
  <c r="BG121" i="3"/>
  <c r="BG122" i="3"/>
  <c r="BG123" i="3"/>
  <c r="BG124" i="3"/>
  <c r="BG125" i="3"/>
  <c r="BG126" i="3"/>
  <c r="BG127" i="3"/>
  <c r="BG128" i="3"/>
  <c r="BG129" i="3"/>
  <c r="BG130" i="3"/>
  <c r="BG131" i="3"/>
  <c r="BG132" i="3"/>
  <c r="BG133" i="3"/>
  <c r="BG134" i="3"/>
  <c r="BG135" i="3"/>
  <c r="BG136" i="3"/>
  <c r="BG137" i="3"/>
  <c r="BG138" i="3"/>
  <c r="BG139" i="3"/>
  <c r="BG140" i="3"/>
  <c r="BG141" i="3"/>
  <c r="BG142" i="3"/>
  <c r="BG143" i="3"/>
  <c r="BG144" i="3"/>
  <c r="BG145" i="3"/>
  <c r="BG146" i="3"/>
  <c r="BG147" i="3"/>
  <c r="BG148" i="3"/>
  <c r="BG149" i="3"/>
  <c r="BG150" i="3"/>
  <c r="BG151" i="3"/>
  <c r="BG152" i="3"/>
  <c r="BG153" i="3"/>
  <c r="BG154" i="3"/>
  <c r="BG155" i="3"/>
  <c r="BG156" i="3"/>
  <c r="BG157" i="3"/>
  <c r="BG158" i="3"/>
  <c r="BG159" i="3"/>
  <c r="BG160" i="3"/>
  <c r="BG161" i="3"/>
  <c r="BG162" i="3"/>
  <c r="BG163" i="3"/>
  <c r="BG164" i="3"/>
  <c r="BG165" i="3"/>
  <c r="BG166" i="3"/>
  <c r="BG167" i="3"/>
  <c r="BG168" i="3"/>
  <c r="BG169" i="3"/>
  <c r="BG170" i="3"/>
  <c r="BG171" i="3"/>
  <c r="BG172" i="3"/>
  <c r="BG173" i="3"/>
  <c r="BG174" i="3"/>
  <c r="BG175" i="3"/>
  <c r="BG176" i="3"/>
  <c r="BG177" i="3"/>
  <c r="BG178" i="3"/>
  <c r="BG179" i="3"/>
  <c r="BG180" i="3"/>
  <c r="BG181" i="3"/>
  <c r="BG182" i="3"/>
  <c r="BG183" i="3"/>
  <c r="BG184" i="3"/>
  <c r="BG185" i="3"/>
  <c r="BG186" i="3"/>
  <c r="BG187" i="3"/>
  <c r="BG188" i="3"/>
  <c r="BG189" i="3"/>
  <c r="BG190" i="3"/>
  <c r="BG191" i="3"/>
  <c r="BG192" i="3"/>
  <c r="BG193" i="3"/>
  <c r="BG194" i="3"/>
  <c r="BG195" i="3"/>
  <c r="BG196" i="3"/>
  <c r="BG197" i="3"/>
  <c r="BG198" i="3"/>
  <c r="BG199" i="3"/>
  <c r="BG200" i="3"/>
  <c r="BG201" i="3"/>
  <c r="BG202" i="3"/>
  <c r="BG203" i="3"/>
  <c r="BG204" i="3"/>
  <c r="BG205" i="3"/>
  <c r="BG206" i="3"/>
  <c r="BG207" i="3"/>
  <c r="BG208" i="3"/>
  <c r="BG209" i="3"/>
  <c r="BG210" i="3"/>
  <c r="BG211" i="3"/>
  <c r="BG212" i="3"/>
  <c r="BG213" i="3"/>
  <c r="BG214" i="3"/>
  <c r="BG215" i="3"/>
  <c r="BG216" i="3"/>
  <c r="BG217" i="3"/>
  <c r="BG218" i="3"/>
  <c r="BG219" i="3"/>
  <c r="BG220" i="3"/>
  <c r="BG221" i="3"/>
  <c r="BG222" i="3"/>
  <c r="BG223" i="3"/>
  <c r="BG224" i="3"/>
  <c r="BG225" i="3"/>
  <c r="BG226" i="3"/>
  <c r="BG227" i="3"/>
  <c r="BG228" i="3"/>
  <c r="BG229" i="3"/>
  <c r="BG230" i="3"/>
  <c r="BG231" i="3"/>
  <c r="BG232" i="3"/>
  <c r="BG233" i="3"/>
  <c r="BG234" i="3"/>
  <c r="BG235" i="3"/>
  <c r="BG236" i="3"/>
  <c r="BG237" i="3"/>
  <c r="BG238" i="3"/>
  <c r="BG239" i="3"/>
  <c r="BG240" i="3"/>
  <c r="BG241" i="3"/>
  <c r="BG242" i="3"/>
  <c r="BG243" i="3"/>
  <c r="BG244" i="3"/>
  <c r="BG245" i="3"/>
  <c r="BG246" i="3"/>
  <c r="BG247" i="3"/>
  <c r="BG248" i="3"/>
  <c r="BG249" i="3"/>
  <c r="BG250" i="3"/>
  <c r="BG251" i="3"/>
  <c r="BG252" i="3"/>
  <c r="BG253" i="3"/>
  <c r="BG254" i="3"/>
  <c r="BG255" i="3"/>
  <c r="BG256" i="3"/>
  <c r="BG257" i="3"/>
  <c r="BG258" i="3"/>
  <c r="BG259" i="3"/>
  <c r="BG260" i="3"/>
  <c r="BG261" i="3"/>
  <c r="BG262" i="3"/>
  <c r="BG263" i="3"/>
  <c r="BG264" i="3"/>
  <c r="BG265" i="3"/>
  <c r="BG266" i="3"/>
  <c r="BG267" i="3"/>
  <c r="BG268" i="3"/>
  <c r="BG269" i="3"/>
  <c r="BG270" i="3"/>
  <c r="BG271" i="3"/>
  <c r="BG272" i="3"/>
  <c r="BG273" i="3"/>
  <c r="BG274" i="3"/>
  <c r="BG275" i="3"/>
  <c r="BG276" i="3"/>
  <c r="BG277" i="3"/>
  <c r="BG278" i="3"/>
  <c r="BG279" i="3"/>
  <c r="BG280" i="3"/>
  <c r="BG281" i="3"/>
  <c r="BG282" i="3"/>
  <c r="BG283" i="3"/>
  <c r="BG284" i="3"/>
  <c r="BG285" i="3"/>
  <c r="BG286" i="3"/>
  <c r="BG287" i="3"/>
  <c r="BG288" i="3"/>
  <c r="BG289" i="3"/>
  <c r="BG290" i="3"/>
  <c r="BG291" i="3"/>
  <c r="BG292" i="3"/>
  <c r="BG293" i="3"/>
  <c r="BG294" i="3"/>
  <c r="BG295" i="3"/>
  <c r="BG296" i="3"/>
  <c r="BG297" i="3"/>
  <c r="BG298" i="3"/>
  <c r="BG299" i="3"/>
  <c r="BG300" i="3"/>
  <c r="BG3" i="3"/>
  <c r="S157" i="4" l="1"/>
  <c r="S156" i="4"/>
  <c r="S151" i="4"/>
  <c r="R151" i="4"/>
  <c r="S150" i="4"/>
  <c r="R150" i="4"/>
  <c r="S169" i="4"/>
  <c r="S146" i="4"/>
  <c r="S168" i="4"/>
  <c r="R118" i="4"/>
  <c r="S163" i="4"/>
  <c r="R112" i="4"/>
  <c r="R163" i="4"/>
  <c r="R106" i="4"/>
  <c r="S162" i="4"/>
  <c r="R100" i="4"/>
  <c r="R162" i="4"/>
  <c r="R94" i="4"/>
  <c r="R139" i="4"/>
  <c r="R169" i="4"/>
  <c r="R157" i="4"/>
  <c r="R137" i="4"/>
  <c r="S117" i="4"/>
  <c r="S111" i="4"/>
  <c r="S105" i="4"/>
  <c r="S99" i="4"/>
  <c r="S93" i="4"/>
  <c r="R136" i="4"/>
  <c r="R117" i="4"/>
  <c r="R111" i="4"/>
  <c r="R105" i="4"/>
  <c r="R99" i="4"/>
  <c r="R93" i="4"/>
  <c r="R168" i="4"/>
  <c r="R156" i="4"/>
  <c r="R133" i="4"/>
  <c r="S116" i="4"/>
  <c r="S110" i="4"/>
  <c r="S104" i="4"/>
  <c r="S98" i="4"/>
  <c r="S92" i="4"/>
  <c r="S167" i="4"/>
  <c r="S161" i="4"/>
  <c r="S155" i="4"/>
  <c r="R149" i="4"/>
  <c r="R131" i="4"/>
  <c r="R116" i="4"/>
  <c r="R110" i="4"/>
  <c r="R104" i="4"/>
  <c r="R98" i="4"/>
  <c r="R92" i="4"/>
  <c r="R167" i="4"/>
  <c r="R161" i="4"/>
  <c r="R155" i="4"/>
  <c r="R148" i="4"/>
  <c r="R130" i="4"/>
  <c r="S115" i="4"/>
  <c r="S109" i="4"/>
  <c r="S103" i="4"/>
  <c r="S97" i="4"/>
  <c r="S87" i="4"/>
  <c r="S166" i="4"/>
  <c r="S160" i="4"/>
  <c r="S154" i="4"/>
  <c r="S147" i="4"/>
  <c r="R127" i="4"/>
  <c r="R115" i="4"/>
  <c r="R109" i="4"/>
  <c r="R103" i="4"/>
  <c r="R97" i="4"/>
  <c r="S75" i="4"/>
  <c r="R166" i="4"/>
  <c r="R154" i="4"/>
  <c r="R147" i="4"/>
  <c r="R125" i="4"/>
  <c r="S114" i="4"/>
  <c r="S108" i="4"/>
  <c r="S102" i="4"/>
  <c r="S96" i="4"/>
  <c r="S63" i="4"/>
  <c r="S165" i="4"/>
  <c r="S159" i="4"/>
  <c r="S153" i="4"/>
  <c r="R124" i="4"/>
  <c r="R114" i="4"/>
  <c r="R108" i="4"/>
  <c r="R102" i="4"/>
  <c r="R96" i="4"/>
  <c r="S51" i="4"/>
  <c r="R165" i="4"/>
  <c r="R159" i="4"/>
  <c r="R153" i="4"/>
  <c r="S145" i="4"/>
  <c r="S119" i="4"/>
  <c r="S113" i="4"/>
  <c r="S107" i="4"/>
  <c r="S101" i="4"/>
  <c r="S95" i="4"/>
  <c r="S39" i="4"/>
  <c r="S164" i="4"/>
  <c r="S158" i="4"/>
  <c r="S152" i="4"/>
  <c r="R145" i="4"/>
  <c r="R113" i="4"/>
  <c r="R101" i="4"/>
  <c r="S27" i="4"/>
  <c r="R164" i="4"/>
  <c r="R158" i="4"/>
  <c r="R152" i="4"/>
  <c r="R143" i="4"/>
  <c r="S118" i="4"/>
  <c r="S112" i="4"/>
  <c r="S106" i="4"/>
  <c r="S100" i="4"/>
  <c r="S94" i="4"/>
  <c r="S15" i="4"/>
  <c r="R142" i="4"/>
  <c r="S141" i="4"/>
  <c r="S135" i="4"/>
  <c r="S129" i="4"/>
  <c r="S123" i="4"/>
  <c r="R141" i="4"/>
  <c r="R135" i="4"/>
  <c r="R129" i="4"/>
  <c r="R123" i="4"/>
  <c r="S140" i="4"/>
  <c r="S134" i="4"/>
  <c r="S128" i="4"/>
  <c r="S122" i="4"/>
  <c r="R146" i="4"/>
  <c r="R140" i="4"/>
  <c r="R134" i="4"/>
  <c r="R128" i="4"/>
  <c r="R122" i="4"/>
  <c r="S139" i="4"/>
  <c r="S133" i="4"/>
  <c r="S127" i="4"/>
  <c r="S121" i="4"/>
  <c r="R121" i="4"/>
  <c r="S144" i="4"/>
  <c r="S138" i="4"/>
  <c r="S132" i="4"/>
  <c r="S126" i="4"/>
  <c r="S120" i="4"/>
  <c r="R144" i="4"/>
  <c r="R138" i="4"/>
  <c r="R132" i="4"/>
  <c r="R126" i="4"/>
  <c r="R120" i="4"/>
  <c r="S149" i="4"/>
  <c r="S143" i="4"/>
  <c r="S137" i="4"/>
  <c r="S125" i="4"/>
  <c r="S142" i="4"/>
  <c r="S136" i="4"/>
  <c r="S130" i="4"/>
  <c r="S124" i="4"/>
  <c r="S81" i="4"/>
  <c r="S33" i="4"/>
  <c r="S9" i="4"/>
  <c r="R87" i="4"/>
  <c r="R81" i="4"/>
  <c r="R75" i="4"/>
  <c r="R69" i="4"/>
  <c r="R63" i="4"/>
  <c r="R57" i="4"/>
  <c r="R51" i="4"/>
  <c r="R45" i="4"/>
  <c r="R39" i="4"/>
  <c r="R33" i="4"/>
  <c r="R27" i="4"/>
  <c r="R21" i="4"/>
  <c r="R15" i="4"/>
  <c r="R9" i="4"/>
  <c r="R3" i="4"/>
  <c r="S86" i="4"/>
  <c r="S80" i="4"/>
  <c r="S74" i="4"/>
  <c r="S68" i="4"/>
  <c r="S62" i="4"/>
  <c r="S56" i="4"/>
  <c r="S50" i="4"/>
  <c r="S44" i="4"/>
  <c r="S38" i="4"/>
  <c r="S32" i="4"/>
  <c r="S26" i="4"/>
  <c r="S20" i="4"/>
  <c r="S14" i="4"/>
  <c r="S8" i="4"/>
  <c r="S21" i="4"/>
  <c r="S3" i="4"/>
  <c r="R86" i="4"/>
  <c r="R80" i="4"/>
  <c r="R74" i="4"/>
  <c r="R68" i="4"/>
  <c r="R56" i="4"/>
  <c r="R50" i="4"/>
  <c r="R44" i="4"/>
  <c r="R38" i="4"/>
  <c r="R32" i="4"/>
  <c r="R20" i="4"/>
  <c r="R14" i="4"/>
  <c r="R8" i="4"/>
  <c r="S69" i="4"/>
  <c r="S91" i="4"/>
  <c r="S85" i="4"/>
  <c r="S79" i="4"/>
  <c r="S73" i="4"/>
  <c r="S67" i="4"/>
  <c r="S61" i="4"/>
  <c r="S55" i="4"/>
  <c r="S49" i="4"/>
  <c r="S43" i="4"/>
  <c r="S37" i="4"/>
  <c r="S31" i="4"/>
  <c r="S25" i="4"/>
  <c r="S19" i="4"/>
  <c r="S13" i="4"/>
  <c r="S7" i="4"/>
  <c r="S57" i="4"/>
  <c r="R91" i="4"/>
  <c r="R85" i="4"/>
  <c r="R79" i="4"/>
  <c r="R73" i="4"/>
  <c r="R67" i="4"/>
  <c r="R61" i="4"/>
  <c r="R55" i="4"/>
  <c r="R49" i="4"/>
  <c r="R43" i="4"/>
  <c r="R37" i="4"/>
  <c r="R31" i="4"/>
  <c r="R25" i="4"/>
  <c r="R19" i="4"/>
  <c r="R13" i="4"/>
  <c r="R7" i="4"/>
  <c r="S90" i="4"/>
  <c r="S84" i="4"/>
  <c r="S78" i="4"/>
  <c r="S72" i="4"/>
  <c r="S66" i="4"/>
  <c r="S60" i="4"/>
  <c r="S54" i="4"/>
  <c r="S48" i="4"/>
  <c r="S42" i="4"/>
  <c r="S36" i="4"/>
  <c r="S30" i="4"/>
  <c r="S24" i="4"/>
  <c r="S18" i="4"/>
  <c r="S12" i="4"/>
  <c r="S6" i="4"/>
  <c r="R90" i="4"/>
  <c r="R84" i="4"/>
  <c r="R78" i="4"/>
  <c r="R72" i="4"/>
  <c r="R66" i="4"/>
  <c r="R60" i="4"/>
  <c r="R54" i="4"/>
  <c r="R48" i="4"/>
  <c r="R42" i="4"/>
  <c r="R36" i="4"/>
  <c r="R30" i="4"/>
  <c r="R24" i="4"/>
  <c r="R18" i="4"/>
  <c r="R12" i="4"/>
  <c r="R6" i="4"/>
  <c r="S45" i="4"/>
  <c r="S89" i="4"/>
  <c r="S83" i="4"/>
  <c r="S77" i="4"/>
  <c r="S71" i="4"/>
  <c r="S65" i="4"/>
  <c r="S59" i="4"/>
  <c r="S53" i="4"/>
  <c r="S47" i="4"/>
  <c r="S41" i="4"/>
  <c r="S35" i="4"/>
  <c r="S29" i="4"/>
  <c r="S23" i="4"/>
  <c r="S17" i="4"/>
  <c r="S11" i="4"/>
  <c r="S5" i="4"/>
  <c r="R89" i="4"/>
  <c r="R77" i="4"/>
  <c r="R65" i="4"/>
  <c r="R53" i="4"/>
  <c r="R41" i="4"/>
  <c r="R29" i="4"/>
  <c r="R17" i="4"/>
  <c r="R5" i="4"/>
  <c r="S88" i="4"/>
  <c r="S82" i="4"/>
  <c r="S76" i="4"/>
  <c r="S64" i="4"/>
  <c r="S58" i="4"/>
  <c r="S52" i="4"/>
  <c r="S46" i="4"/>
  <c r="S40" i="4"/>
  <c r="S34" i="4"/>
  <c r="S28" i="4"/>
  <c r="S22" i="4"/>
  <c r="S16" i="4"/>
  <c r="S10" i="4"/>
  <c r="S4" i="4"/>
  <c r="R88" i="4"/>
  <c r="R82" i="4"/>
  <c r="R76" i="4"/>
  <c r="R70" i="4"/>
  <c r="R64" i="4"/>
  <c r="R58" i="4"/>
  <c r="R52" i="4"/>
  <c r="R46" i="4"/>
  <c r="R40" i="4"/>
  <c r="R34" i="4"/>
  <c r="R28" i="4"/>
  <c r="R22" i="4"/>
  <c r="R16" i="4"/>
  <c r="R10" i="4"/>
  <c r="R4" i="4"/>
  <c r="L1" i="4"/>
  <c r="L3" i="4" s="1"/>
  <c r="L4" i="4" s="1"/>
  <c r="M149" i="4"/>
  <c r="L144" i="4"/>
  <c r="N162" i="4"/>
  <c r="N150" i="4"/>
  <c r="T168" i="4"/>
  <c r="O168" i="4" s="1"/>
  <c r="T12" i="4"/>
  <c r="O12" i="4" s="1"/>
  <c r="M29" i="4"/>
  <c r="P159" i="4"/>
  <c r="P111" i="4"/>
  <c r="Q162" i="4"/>
  <c r="N121" i="4"/>
  <c r="M114" i="4"/>
  <c r="M165" i="4"/>
  <c r="N73" i="4"/>
  <c r="P3" i="4"/>
  <c r="M101" i="4"/>
  <c r="N30" i="4"/>
  <c r="M78" i="4"/>
  <c r="L156" i="4"/>
  <c r="N25" i="4"/>
  <c r="P158" i="4"/>
  <c r="M42" i="4"/>
  <c r="L146" i="4"/>
  <c r="N14" i="4"/>
  <c r="P147" i="4"/>
  <c r="M8" i="4"/>
  <c r="L106" i="4"/>
  <c r="T156" i="4"/>
  <c r="O156" i="4" s="1"/>
  <c r="P39" i="4"/>
  <c r="M6" i="4"/>
  <c r="L50" i="4"/>
  <c r="T144" i="4"/>
  <c r="O144" i="4" s="1"/>
  <c r="L24" i="4"/>
  <c r="T96" i="4"/>
  <c r="O96" i="4" s="1"/>
  <c r="Q158" i="4"/>
  <c r="T48" i="4"/>
  <c r="O48" i="4" s="1"/>
  <c r="Q146" i="4"/>
  <c r="N157" i="4"/>
  <c r="T24" i="4"/>
  <c r="O24" i="4" s="1"/>
  <c r="Q74" i="4"/>
  <c r="M90" i="4"/>
  <c r="M18" i="4"/>
  <c r="M164" i="4"/>
  <c r="L155" i="4"/>
  <c r="L105" i="4"/>
  <c r="L49" i="4"/>
  <c r="N153" i="4"/>
  <c r="N114" i="4"/>
  <c r="N66" i="4"/>
  <c r="N18" i="4"/>
  <c r="T137" i="4"/>
  <c r="O137" i="4" s="1"/>
  <c r="T89" i="4"/>
  <c r="O89" i="4" s="1"/>
  <c r="T41" i="4"/>
  <c r="O41" i="4" s="1"/>
  <c r="P163" i="4"/>
  <c r="P110" i="4"/>
  <c r="P38" i="4"/>
  <c r="Q145" i="4"/>
  <c r="Q73" i="4"/>
  <c r="M89" i="4"/>
  <c r="M17" i="4"/>
  <c r="M161" i="4"/>
  <c r="L98" i="4"/>
  <c r="L40" i="4"/>
  <c r="N110" i="4"/>
  <c r="N62" i="4"/>
  <c r="T133" i="4"/>
  <c r="O133" i="4" s="1"/>
  <c r="T85" i="4"/>
  <c r="O85" i="4" s="1"/>
  <c r="T37" i="4"/>
  <c r="O37" i="4" s="1"/>
  <c r="P99" i="4"/>
  <c r="P27" i="4"/>
  <c r="Q134" i="4"/>
  <c r="Q62" i="4"/>
  <c r="M157" i="4"/>
  <c r="L94" i="4"/>
  <c r="N149" i="4"/>
  <c r="N109" i="4"/>
  <c r="N61" i="4"/>
  <c r="N13" i="4"/>
  <c r="T132" i="4"/>
  <c r="O132" i="4" s="1"/>
  <c r="T84" i="4"/>
  <c r="O84" i="4" s="1"/>
  <c r="T36" i="4"/>
  <c r="O36" i="4" s="1"/>
  <c r="P98" i="4"/>
  <c r="P26" i="4"/>
  <c r="Q133" i="4"/>
  <c r="Q61" i="4"/>
  <c r="M77" i="4"/>
  <c r="M153" i="4"/>
  <c r="L143" i="4"/>
  <c r="L93" i="4"/>
  <c r="L20" i="4"/>
  <c r="N146" i="4"/>
  <c r="N102" i="4"/>
  <c r="N54" i="4"/>
  <c r="N6" i="4"/>
  <c r="T125" i="4"/>
  <c r="O125" i="4" s="1"/>
  <c r="T77" i="4"/>
  <c r="O77" i="4" s="1"/>
  <c r="T29" i="4"/>
  <c r="O29" i="4" s="1"/>
  <c r="P151" i="4"/>
  <c r="P87" i="4"/>
  <c r="P15" i="4"/>
  <c r="Q122" i="4"/>
  <c r="Q50" i="4"/>
  <c r="M138" i="4"/>
  <c r="M66" i="4"/>
  <c r="M5" i="4"/>
  <c r="M152" i="4"/>
  <c r="L134" i="4"/>
  <c r="L85" i="4"/>
  <c r="L17" i="4"/>
  <c r="N145" i="4"/>
  <c r="N98" i="4"/>
  <c r="N50" i="4"/>
  <c r="T169" i="4"/>
  <c r="O169" i="4" s="1"/>
  <c r="T121" i="4"/>
  <c r="O121" i="4" s="1"/>
  <c r="T73" i="4"/>
  <c r="O73" i="4" s="1"/>
  <c r="T25" i="4"/>
  <c r="O25" i="4" s="1"/>
  <c r="P149" i="4"/>
  <c r="P86" i="4"/>
  <c r="P14" i="4"/>
  <c r="Q121" i="4"/>
  <c r="Q49" i="4"/>
  <c r="M137" i="4"/>
  <c r="M65" i="4"/>
  <c r="L130" i="4"/>
  <c r="L81" i="4"/>
  <c r="L7" i="4"/>
  <c r="N141" i="4"/>
  <c r="N97" i="4"/>
  <c r="N49" i="4"/>
  <c r="T120" i="4"/>
  <c r="O120" i="4" s="1"/>
  <c r="T72" i="4"/>
  <c r="O72" i="4" s="1"/>
  <c r="P75" i="4"/>
  <c r="Q3" i="4"/>
  <c r="Q110" i="4"/>
  <c r="Q38" i="4"/>
  <c r="M126" i="4"/>
  <c r="M54" i="4"/>
  <c r="M145" i="4"/>
  <c r="L129" i="4"/>
  <c r="L80" i="4"/>
  <c r="N3" i="4"/>
  <c r="N138" i="4"/>
  <c r="N90" i="4"/>
  <c r="N42" i="4"/>
  <c r="T161" i="4"/>
  <c r="O161" i="4" s="1"/>
  <c r="T113" i="4"/>
  <c r="O113" i="4" s="1"/>
  <c r="T65" i="4"/>
  <c r="O65" i="4" s="1"/>
  <c r="T17" i="4"/>
  <c r="O17" i="4" s="1"/>
  <c r="P146" i="4"/>
  <c r="P74" i="4"/>
  <c r="Q169" i="4"/>
  <c r="Q109" i="4"/>
  <c r="Q37" i="4"/>
  <c r="M125" i="4"/>
  <c r="M53" i="4"/>
  <c r="M141" i="4"/>
  <c r="L122" i="4"/>
  <c r="L73" i="4"/>
  <c r="N169" i="4"/>
  <c r="N134" i="4"/>
  <c r="N86" i="4"/>
  <c r="N38" i="4"/>
  <c r="T157" i="4"/>
  <c r="O157" i="4" s="1"/>
  <c r="T109" i="4"/>
  <c r="O109" i="4" s="1"/>
  <c r="T61" i="4"/>
  <c r="O61" i="4" s="1"/>
  <c r="T13" i="4"/>
  <c r="O13" i="4" s="1"/>
  <c r="P135" i="4"/>
  <c r="P63" i="4"/>
  <c r="Q98" i="4"/>
  <c r="Q26" i="4"/>
  <c r="L169" i="4"/>
  <c r="L118" i="4"/>
  <c r="N133" i="4"/>
  <c r="N85" i="4"/>
  <c r="N37" i="4"/>
  <c r="T108" i="4"/>
  <c r="O108" i="4" s="1"/>
  <c r="T60" i="4"/>
  <c r="O60" i="4" s="1"/>
  <c r="P134" i="4"/>
  <c r="P62" i="4"/>
  <c r="Q97" i="4"/>
  <c r="Q25" i="4"/>
  <c r="M113" i="4"/>
  <c r="M41" i="4"/>
  <c r="L166" i="4"/>
  <c r="L117" i="4"/>
  <c r="L66" i="4"/>
  <c r="N161" i="4"/>
  <c r="N126" i="4"/>
  <c r="N78" i="4"/>
  <c r="T149" i="4"/>
  <c r="O149" i="4" s="1"/>
  <c r="T101" i="4"/>
  <c r="O101" i="4" s="1"/>
  <c r="T53" i="4"/>
  <c r="O53" i="4" s="1"/>
  <c r="T5" i="4"/>
  <c r="O5" i="4" s="1"/>
  <c r="P123" i="4"/>
  <c r="P51" i="4"/>
  <c r="Q157" i="4"/>
  <c r="Q86" i="4"/>
  <c r="Q14" i="4"/>
  <c r="M102" i="4"/>
  <c r="M30" i="4"/>
  <c r="M169" i="4"/>
  <c r="L161" i="4"/>
  <c r="L110" i="4"/>
  <c r="L55" i="4"/>
  <c r="N158" i="4"/>
  <c r="N122" i="4"/>
  <c r="N74" i="4"/>
  <c r="N26" i="4"/>
  <c r="T145" i="4"/>
  <c r="O145" i="4" s="1"/>
  <c r="T97" i="4"/>
  <c r="O97" i="4" s="1"/>
  <c r="T49" i="4"/>
  <c r="O49" i="4" s="1"/>
  <c r="P122" i="4"/>
  <c r="P50" i="4"/>
  <c r="Q150" i="4"/>
  <c r="Q85" i="4"/>
  <c r="Q13" i="4"/>
  <c r="Q160" i="4"/>
  <c r="N160" i="4"/>
  <c r="T160" i="4"/>
  <c r="O160" i="4" s="1"/>
  <c r="L160" i="4"/>
  <c r="M160" i="4"/>
  <c r="P160" i="4"/>
  <c r="Q148" i="4"/>
  <c r="N148" i="4"/>
  <c r="T148" i="4"/>
  <c r="O148" i="4" s="1"/>
  <c r="L148" i="4"/>
  <c r="M148" i="4"/>
  <c r="P148" i="4"/>
  <c r="M131" i="4"/>
  <c r="P131" i="4"/>
  <c r="Q131" i="4"/>
  <c r="N131" i="4"/>
  <c r="T131" i="4"/>
  <c r="O131" i="4" s="1"/>
  <c r="L131" i="4"/>
  <c r="M119" i="4"/>
  <c r="P119" i="4"/>
  <c r="Q119" i="4"/>
  <c r="N119" i="4"/>
  <c r="T119" i="4"/>
  <c r="O119" i="4" s="1"/>
  <c r="L119" i="4"/>
  <c r="M107" i="4"/>
  <c r="P107" i="4"/>
  <c r="Q107" i="4"/>
  <c r="N107" i="4"/>
  <c r="T107" i="4"/>
  <c r="O107" i="4" s="1"/>
  <c r="L107" i="4"/>
  <c r="M95" i="4"/>
  <c r="P95" i="4"/>
  <c r="Q95" i="4"/>
  <c r="N95" i="4"/>
  <c r="T95" i="4"/>
  <c r="O95" i="4" s="1"/>
  <c r="L95" i="4"/>
  <c r="L83" i="4"/>
  <c r="M83" i="4"/>
  <c r="P83" i="4"/>
  <c r="Q83" i="4"/>
  <c r="N83" i="4"/>
  <c r="T83" i="4"/>
  <c r="O83" i="4" s="1"/>
  <c r="M71" i="4"/>
  <c r="P71" i="4"/>
  <c r="Q71" i="4"/>
  <c r="N71" i="4"/>
  <c r="T71" i="4"/>
  <c r="O71" i="4" s="1"/>
  <c r="M59" i="4"/>
  <c r="P59" i="4"/>
  <c r="Q59" i="4"/>
  <c r="N59" i="4"/>
  <c r="T59" i="4"/>
  <c r="O59" i="4" s="1"/>
  <c r="M47" i="4"/>
  <c r="P47" i="4"/>
  <c r="Q47" i="4"/>
  <c r="N47" i="4"/>
  <c r="T47" i="4"/>
  <c r="O47" i="4" s="1"/>
  <c r="M35" i="4"/>
  <c r="P35" i="4"/>
  <c r="Q35" i="4"/>
  <c r="N35" i="4"/>
  <c r="L35" i="4"/>
  <c r="T35" i="4"/>
  <c r="O35" i="4" s="1"/>
  <c r="L23" i="4"/>
  <c r="M23" i="4"/>
  <c r="P23" i="4"/>
  <c r="Q23" i="4"/>
  <c r="N23" i="4"/>
  <c r="T23" i="4"/>
  <c r="O23" i="4" s="1"/>
  <c r="M11" i="4"/>
  <c r="P11" i="4"/>
  <c r="Q11" i="4"/>
  <c r="N11" i="4"/>
  <c r="T11" i="4"/>
  <c r="O11" i="4" s="1"/>
  <c r="M139" i="4"/>
  <c r="M127" i="4"/>
  <c r="M115" i="4"/>
  <c r="M103" i="4"/>
  <c r="M91" i="4"/>
  <c r="M79" i="4"/>
  <c r="M67" i="4"/>
  <c r="M55" i="4"/>
  <c r="M43" i="4"/>
  <c r="M31" i="4"/>
  <c r="M19" i="4"/>
  <c r="M7" i="4"/>
  <c r="M166" i="4"/>
  <c r="M154" i="4"/>
  <c r="M142" i="4"/>
  <c r="L157" i="4"/>
  <c r="L145" i="4"/>
  <c r="L82" i="4"/>
  <c r="L69" i="4"/>
  <c r="L51" i="4"/>
  <c r="L36" i="4"/>
  <c r="L21" i="4"/>
  <c r="N159" i="4"/>
  <c r="N147" i="4"/>
  <c r="N135" i="4"/>
  <c r="N123" i="4"/>
  <c r="N111" i="4"/>
  <c r="N99" i="4"/>
  <c r="N87" i="4"/>
  <c r="N75" i="4"/>
  <c r="N63" i="4"/>
  <c r="N51" i="4"/>
  <c r="N39" i="4"/>
  <c r="N27" i="4"/>
  <c r="N15" i="4"/>
  <c r="T3" i="4"/>
  <c r="O3" i="4" s="1"/>
  <c r="T158" i="4"/>
  <c r="O158" i="4" s="1"/>
  <c r="T146" i="4"/>
  <c r="O146" i="4" s="1"/>
  <c r="T134" i="4"/>
  <c r="O134" i="4" s="1"/>
  <c r="T122" i="4"/>
  <c r="O122" i="4" s="1"/>
  <c r="T110" i="4"/>
  <c r="O110" i="4" s="1"/>
  <c r="T98" i="4"/>
  <c r="O98" i="4" s="1"/>
  <c r="T86" i="4"/>
  <c r="O86" i="4" s="1"/>
  <c r="T74" i="4"/>
  <c r="O74" i="4" s="1"/>
  <c r="T62" i="4"/>
  <c r="O62" i="4" s="1"/>
  <c r="T50" i="4"/>
  <c r="O50" i="4" s="1"/>
  <c r="T38" i="4"/>
  <c r="O38" i="4" s="1"/>
  <c r="T26" i="4"/>
  <c r="O26" i="4" s="1"/>
  <c r="T14" i="4"/>
  <c r="O14" i="4" s="1"/>
  <c r="P136" i="4"/>
  <c r="P124" i="4"/>
  <c r="P112" i="4"/>
  <c r="P100" i="4"/>
  <c r="P88" i="4"/>
  <c r="P76" i="4"/>
  <c r="P64" i="4"/>
  <c r="P52" i="4"/>
  <c r="P40" i="4"/>
  <c r="P28" i="4"/>
  <c r="P16" i="4"/>
  <c r="P4" i="4"/>
  <c r="Q159" i="4"/>
  <c r="Q147" i="4"/>
  <c r="Q135" i="4"/>
  <c r="Q123" i="4"/>
  <c r="Q111" i="4"/>
  <c r="Q99" i="4"/>
  <c r="Q87" i="4"/>
  <c r="Q75" i="4"/>
  <c r="Q63" i="4"/>
  <c r="Q51" i="4"/>
  <c r="Q39" i="4"/>
  <c r="Q27" i="4"/>
  <c r="Q15" i="4"/>
  <c r="M136" i="4"/>
  <c r="M124" i="4"/>
  <c r="M112" i="4"/>
  <c r="M100" i="4"/>
  <c r="M88" i="4"/>
  <c r="M76" i="4"/>
  <c r="M64" i="4"/>
  <c r="M52" i="4"/>
  <c r="M40" i="4"/>
  <c r="M28" i="4"/>
  <c r="M16" i="4"/>
  <c r="M4" i="4"/>
  <c r="M163" i="4"/>
  <c r="M151" i="4"/>
  <c r="L168" i="4"/>
  <c r="L154" i="4"/>
  <c r="L142" i="4"/>
  <c r="L128" i="4"/>
  <c r="L116" i="4"/>
  <c r="L104" i="4"/>
  <c r="L92" i="4"/>
  <c r="L79" i="4"/>
  <c r="L65" i="4"/>
  <c r="L48" i="4"/>
  <c r="L32" i="4"/>
  <c r="L16" i="4"/>
  <c r="N168" i="4"/>
  <c r="N156" i="4"/>
  <c r="N144" i="4"/>
  <c r="N132" i="4"/>
  <c r="N120" i="4"/>
  <c r="N108" i="4"/>
  <c r="N96" i="4"/>
  <c r="N84" i="4"/>
  <c r="N72" i="4"/>
  <c r="N60" i="4"/>
  <c r="N48" i="4"/>
  <c r="N36" i="4"/>
  <c r="N24" i="4"/>
  <c r="N12" i="4"/>
  <c r="T167" i="4"/>
  <c r="O167" i="4" s="1"/>
  <c r="T155" i="4"/>
  <c r="O155" i="4" s="1"/>
  <c r="T143" i="4"/>
  <c r="O143" i="4" s="1"/>
  <c r="P133" i="4"/>
  <c r="P121" i="4"/>
  <c r="P109" i="4"/>
  <c r="P97" i="4"/>
  <c r="P85" i="4"/>
  <c r="P73" i="4"/>
  <c r="P61" i="4"/>
  <c r="P49" i="4"/>
  <c r="P37" i="4"/>
  <c r="P25" i="4"/>
  <c r="P13" i="4"/>
  <c r="Q168" i="4"/>
  <c r="Q156" i="4"/>
  <c r="Q144" i="4"/>
  <c r="Q132" i="4"/>
  <c r="Q120" i="4"/>
  <c r="Q108" i="4"/>
  <c r="Q96" i="4"/>
  <c r="Q84" i="4"/>
  <c r="Q72" i="4"/>
  <c r="Q60" i="4"/>
  <c r="Q48" i="4"/>
  <c r="Q36" i="4"/>
  <c r="Q24" i="4"/>
  <c r="Q12" i="4"/>
  <c r="M135" i="4"/>
  <c r="M123" i="4"/>
  <c r="M111" i="4"/>
  <c r="M99" i="4"/>
  <c r="M87" i="4"/>
  <c r="M75" i="4"/>
  <c r="M63" i="4"/>
  <c r="M51" i="4"/>
  <c r="M39" i="4"/>
  <c r="M27" i="4"/>
  <c r="M15" i="4"/>
  <c r="M162" i="4"/>
  <c r="M150" i="4"/>
  <c r="L167" i="4"/>
  <c r="L153" i="4"/>
  <c r="L141" i="4"/>
  <c r="L127" i="4"/>
  <c r="L115" i="4"/>
  <c r="L103" i="4"/>
  <c r="L91" i="4"/>
  <c r="L78" i="4"/>
  <c r="L64" i="4"/>
  <c r="L45" i="4"/>
  <c r="L31" i="4"/>
  <c r="L15" i="4"/>
  <c r="N167" i="4"/>
  <c r="N155" i="4"/>
  <c r="N143" i="4"/>
  <c r="T166" i="4"/>
  <c r="O166" i="4" s="1"/>
  <c r="T154" i="4"/>
  <c r="O154" i="4" s="1"/>
  <c r="T142" i="4"/>
  <c r="O142" i="4" s="1"/>
  <c r="T130" i="4"/>
  <c r="O130" i="4" s="1"/>
  <c r="T118" i="4"/>
  <c r="O118" i="4" s="1"/>
  <c r="T106" i="4"/>
  <c r="O106" i="4" s="1"/>
  <c r="T94" i="4"/>
  <c r="O94" i="4" s="1"/>
  <c r="T82" i="4"/>
  <c r="O82" i="4" s="1"/>
  <c r="T70" i="4"/>
  <c r="O70" i="4" s="1"/>
  <c r="T58" i="4"/>
  <c r="O58" i="4" s="1"/>
  <c r="T46" i="4"/>
  <c r="O46" i="4" s="1"/>
  <c r="T34" i="4"/>
  <c r="O34" i="4" s="1"/>
  <c r="T22" i="4"/>
  <c r="O22" i="4" s="1"/>
  <c r="T10" i="4"/>
  <c r="O10" i="4" s="1"/>
  <c r="P168" i="4"/>
  <c r="P156" i="4"/>
  <c r="P144" i="4"/>
  <c r="P132" i="4"/>
  <c r="P120" i="4"/>
  <c r="P108" i="4"/>
  <c r="P96" i="4"/>
  <c r="P84" i="4"/>
  <c r="P72" i="4"/>
  <c r="P60" i="4"/>
  <c r="P48" i="4"/>
  <c r="P36" i="4"/>
  <c r="P24" i="4"/>
  <c r="P12" i="4"/>
  <c r="Q167" i="4"/>
  <c r="Q155" i="4"/>
  <c r="Q143" i="4"/>
  <c r="L34" i="4"/>
  <c r="M86" i="4"/>
  <c r="M74" i="4"/>
  <c r="M62" i="4"/>
  <c r="M26" i="4"/>
  <c r="L152" i="4"/>
  <c r="L140" i="4"/>
  <c r="L126" i="4"/>
  <c r="L114" i="4"/>
  <c r="L102" i="4"/>
  <c r="L90" i="4"/>
  <c r="L77" i="4"/>
  <c r="L44" i="4"/>
  <c r="L30" i="4"/>
  <c r="L13" i="4"/>
  <c r="N166" i="4"/>
  <c r="N154" i="4"/>
  <c r="N142" i="4"/>
  <c r="N130" i="4"/>
  <c r="N118" i="4"/>
  <c r="N106" i="4"/>
  <c r="N94" i="4"/>
  <c r="N82" i="4"/>
  <c r="N70" i="4"/>
  <c r="N58" i="4"/>
  <c r="N46" i="4"/>
  <c r="N34" i="4"/>
  <c r="N22" i="4"/>
  <c r="N10" i="4"/>
  <c r="T165" i="4"/>
  <c r="O165" i="4" s="1"/>
  <c r="T153" i="4"/>
  <c r="O153" i="4" s="1"/>
  <c r="T141" i="4"/>
  <c r="O141" i="4" s="1"/>
  <c r="T129" i="4"/>
  <c r="O129" i="4" s="1"/>
  <c r="T117" i="4"/>
  <c r="O117" i="4" s="1"/>
  <c r="T105" i="4"/>
  <c r="O105" i="4" s="1"/>
  <c r="T93" i="4"/>
  <c r="O93" i="4" s="1"/>
  <c r="T81" i="4"/>
  <c r="O81" i="4" s="1"/>
  <c r="T69" i="4"/>
  <c r="O69" i="4" s="1"/>
  <c r="T57" i="4"/>
  <c r="O57" i="4" s="1"/>
  <c r="T45" i="4"/>
  <c r="O45" i="4" s="1"/>
  <c r="T33" i="4"/>
  <c r="O33" i="4" s="1"/>
  <c r="T21" i="4"/>
  <c r="O21" i="4" s="1"/>
  <c r="T9" i="4"/>
  <c r="O9" i="4" s="1"/>
  <c r="P167" i="4"/>
  <c r="P155" i="4"/>
  <c r="P143" i="4"/>
  <c r="Q166" i="4"/>
  <c r="Q154" i="4"/>
  <c r="Q142" i="4"/>
  <c r="Q130" i="4"/>
  <c r="Q118" i="4"/>
  <c r="Q106" i="4"/>
  <c r="Q94" i="4"/>
  <c r="Q82" i="4"/>
  <c r="Q70" i="4"/>
  <c r="Q58" i="4"/>
  <c r="Q46" i="4"/>
  <c r="Q34" i="4"/>
  <c r="Q22" i="4"/>
  <c r="Q10" i="4"/>
  <c r="M133" i="4"/>
  <c r="M121" i="4"/>
  <c r="M109" i="4"/>
  <c r="M97" i="4"/>
  <c r="M61" i="4"/>
  <c r="M37" i="4"/>
  <c r="L164" i="4"/>
  <c r="L151" i="4"/>
  <c r="L139" i="4"/>
  <c r="L125" i="4"/>
  <c r="L113" i="4"/>
  <c r="L101" i="4"/>
  <c r="L89" i="4"/>
  <c r="L76" i="4"/>
  <c r="L43" i="4"/>
  <c r="L29" i="4"/>
  <c r="L12" i="4"/>
  <c r="N165" i="4"/>
  <c r="N129" i="4"/>
  <c r="N117" i="4"/>
  <c r="N105" i="4"/>
  <c r="N93" i="4"/>
  <c r="N81" i="4"/>
  <c r="N69" i="4"/>
  <c r="N57" i="4"/>
  <c r="N45" i="4"/>
  <c r="N33" i="4"/>
  <c r="N21" i="4"/>
  <c r="N9" i="4"/>
  <c r="T164" i="4"/>
  <c r="O164" i="4" s="1"/>
  <c r="T152" i="4"/>
  <c r="O152" i="4" s="1"/>
  <c r="T140" i="4"/>
  <c r="O140" i="4" s="1"/>
  <c r="T128" i="4"/>
  <c r="O128" i="4" s="1"/>
  <c r="T116" i="4"/>
  <c r="O116" i="4" s="1"/>
  <c r="T104" i="4"/>
  <c r="O104" i="4" s="1"/>
  <c r="T92" i="4"/>
  <c r="O92" i="4" s="1"/>
  <c r="T80" i="4"/>
  <c r="O80" i="4" s="1"/>
  <c r="T68" i="4"/>
  <c r="O68" i="4" s="1"/>
  <c r="T56" i="4"/>
  <c r="O56" i="4" s="1"/>
  <c r="T44" i="4"/>
  <c r="O44" i="4" s="1"/>
  <c r="T32" i="4"/>
  <c r="O32" i="4" s="1"/>
  <c r="T20" i="4"/>
  <c r="O20" i="4" s="1"/>
  <c r="T8" i="4"/>
  <c r="O8" i="4" s="1"/>
  <c r="P130" i="4"/>
  <c r="P118" i="4"/>
  <c r="P106" i="4"/>
  <c r="P94" i="4"/>
  <c r="P82" i="4"/>
  <c r="P70" i="4"/>
  <c r="P58" i="4"/>
  <c r="P46" i="4"/>
  <c r="P34" i="4"/>
  <c r="P22" i="4"/>
  <c r="P10" i="4"/>
  <c r="Q165" i="4"/>
  <c r="Q153" i="4"/>
  <c r="Q141" i="4"/>
  <c r="Q129" i="4"/>
  <c r="Q117" i="4"/>
  <c r="Q105" i="4"/>
  <c r="Q93" i="4"/>
  <c r="Q81" i="4"/>
  <c r="Q69" i="4"/>
  <c r="Q57" i="4"/>
  <c r="Q45" i="4"/>
  <c r="Q33" i="4"/>
  <c r="Q21" i="4"/>
  <c r="Q9" i="4"/>
  <c r="M132" i="4"/>
  <c r="M120" i="4"/>
  <c r="M108" i="4"/>
  <c r="M96" i="4"/>
  <c r="M84" i="4"/>
  <c r="M72" i="4"/>
  <c r="M60" i="4"/>
  <c r="M159" i="4"/>
  <c r="M147" i="4"/>
  <c r="L163" i="4"/>
  <c r="L150" i="4"/>
  <c r="L138" i="4"/>
  <c r="L124" i="4"/>
  <c r="L112" i="4"/>
  <c r="L100" i="4"/>
  <c r="L75" i="4"/>
  <c r="L42" i="4"/>
  <c r="L27" i="4"/>
  <c r="L10" i="4"/>
  <c r="N164" i="4"/>
  <c r="N152" i="4"/>
  <c r="N140" i="4"/>
  <c r="N128" i="4"/>
  <c r="N116" i="4"/>
  <c r="N104" i="4"/>
  <c r="N92" i="4"/>
  <c r="N80" i="4"/>
  <c r="N68" i="4"/>
  <c r="N56" i="4"/>
  <c r="N44" i="4"/>
  <c r="N32" i="4"/>
  <c r="N20" i="4"/>
  <c r="N8" i="4"/>
  <c r="T163" i="4"/>
  <c r="O163" i="4" s="1"/>
  <c r="T151" i="4"/>
  <c r="O151" i="4" s="1"/>
  <c r="T139" i="4"/>
  <c r="O139" i="4" s="1"/>
  <c r="T127" i="4"/>
  <c r="O127" i="4" s="1"/>
  <c r="T115" i="4"/>
  <c r="O115" i="4" s="1"/>
  <c r="T103" i="4"/>
  <c r="O103" i="4" s="1"/>
  <c r="T91" i="4"/>
  <c r="O91" i="4" s="1"/>
  <c r="T79" i="4"/>
  <c r="O79" i="4" s="1"/>
  <c r="T67" i="4"/>
  <c r="O67" i="4" s="1"/>
  <c r="T55" i="4"/>
  <c r="O55" i="4" s="1"/>
  <c r="T43" i="4"/>
  <c r="O43" i="4" s="1"/>
  <c r="T31" i="4"/>
  <c r="O31" i="4" s="1"/>
  <c r="T19" i="4"/>
  <c r="O19" i="4" s="1"/>
  <c r="T7" i="4"/>
  <c r="O7" i="4" s="1"/>
  <c r="P129" i="4"/>
  <c r="P117" i="4"/>
  <c r="P105" i="4"/>
  <c r="P93" i="4"/>
  <c r="P81" i="4"/>
  <c r="P69" i="4"/>
  <c r="P57" i="4"/>
  <c r="P45" i="4"/>
  <c r="P33" i="4"/>
  <c r="P21" i="4"/>
  <c r="P9" i="4"/>
  <c r="Q164" i="4"/>
  <c r="Q152" i="4"/>
  <c r="Q140" i="4"/>
  <c r="Q128" i="4"/>
  <c r="Q116" i="4"/>
  <c r="Q104" i="4"/>
  <c r="Q92" i="4"/>
  <c r="Q80" i="4"/>
  <c r="Q68" i="4"/>
  <c r="Q56" i="4"/>
  <c r="Q44" i="4"/>
  <c r="Q32" i="4"/>
  <c r="Q20" i="4"/>
  <c r="Q8" i="4"/>
  <c r="M158" i="4"/>
  <c r="L162" i="4"/>
  <c r="L149" i="4"/>
  <c r="L123" i="4"/>
  <c r="L111" i="4"/>
  <c r="L99" i="4"/>
  <c r="L56" i="4"/>
  <c r="L41" i="4"/>
  <c r="L9" i="4"/>
  <c r="N163" i="4"/>
  <c r="N151" i="4"/>
  <c r="N139" i="4"/>
  <c r="N127" i="4"/>
  <c r="N115" i="4"/>
  <c r="N103" i="4"/>
  <c r="N91" i="4"/>
  <c r="N79" i="4"/>
  <c r="N67" i="4"/>
  <c r="N55" i="4"/>
  <c r="N43" i="4"/>
  <c r="N31" i="4"/>
  <c r="N19" i="4"/>
  <c r="N7" i="4"/>
  <c r="T162" i="4"/>
  <c r="O162" i="4" s="1"/>
  <c r="T150" i="4"/>
  <c r="O150" i="4" s="1"/>
  <c r="T138" i="4"/>
  <c r="O138" i="4" s="1"/>
  <c r="T126" i="4"/>
  <c r="O126" i="4" s="1"/>
  <c r="T114" i="4"/>
  <c r="O114" i="4" s="1"/>
  <c r="T102" i="4"/>
  <c r="O102" i="4" s="1"/>
  <c r="T90" i="4"/>
  <c r="O90" i="4" s="1"/>
  <c r="T78" i="4"/>
  <c r="O78" i="4" s="1"/>
  <c r="T66" i="4"/>
  <c r="O66" i="4" s="1"/>
  <c r="T54" i="4"/>
  <c r="O54" i="4" s="1"/>
  <c r="T42" i="4"/>
  <c r="O42" i="4" s="1"/>
  <c r="T30" i="4"/>
  <c r="O30" i="4" s="1"/>
  <c r="T18" i="4"/>
  <c r="O18" i="4" s="1"/>
  <c r="T6" i="4"/>
  <c r="O6" i="4" s="1"/>
  <c r="P140" i="4"/>
  <c r="P128" i="4"/>
  <c r="P116" i="4"/>
  <c r="P104" i="4"/>
  <c r="P92" i="4"/>
  <c r="P80" i="4"/>
  <c r="P68" i="4"/>
  <c r="P56" i="4"/>
  <c r="P44" i="4"/>
  <c r="P32" i="4"/>
  <c r="P20" i="4"/>
  <c r="Q139" i="4"/>
  <c r="Q127" i="4"/>
  <c r="Q115" i="4"/>
  <c r="Q103" i="4"/>
  <c r="Q91" i="4"/>
  <c r="Q79" i="4"/>
  <c r="Q67" i="4"/>
  <c r="Q55" i="4"/>
  <c r="Q43" i="4"/>
  <c r="Q31" i="4"/>
  <c r="Q19" i="4"/>
  <c r="Q7" i="4"/>
  <c r="M70" i="4"/>
  <c r="M22" i="4"/>
  <c r="Q138" i="4"/>
  <c r="Q126" i="4"/>
  <c r="Q114" i="4"/>
  <c r="Q102" i="4"/>
  <c r="Q90" i="4"/>
  <c r="Q78" i="4"/>
  <c r="Q66" i="4"/>
  <c r="Q54" i="4"/>
  <c r="Q42" i="4"/>
  <c r="Q30" i="4"/>
  <c r="Q18" i="4"/>
  <c r="Q6" i="4"/>
  <c r="L147" i="4"/>
  <c r="L54" i="4"/>
  <c r="L6" i="4"/>
  <c r="N137" i="4"/>
  <c r="N125" i="4"/>
  <c r="N113" i="4"/>
  <c r="N101" i="4"/>
  <c r="N89" i="4"/>
  <c r="N77" i="4"/>
  <c r="N65" i="4"/>
  <c r="N53" i="4"/>
  <c r="N41" i="4"/>
  <c r="N29" i="4"/>
  <c r="N17" i="4"/>
  <c r="N5" i="4"/>
  <c r="T136" i="4"/>
  <c r="O136" i="4" s="1"/>
  <c r="T124" i="4"/>
  <c r="O124" i="4" s="1"/>
  <c r="T112" i="4"/>
  <c r="O112" i="4" s="1"/>
  <c r="T100" i="4"/>
  <c r="O100" i="4" s="1"/>
  <c r="T88" i="4"/>
  <c r="O88" i="4" s="1"/>
  <c r="T76" i="4"/>
  <c r="O76" i="4" s="1"/>
  <c r="T64" i="4"/>
  <c r="O64" i="4" s="1"/>
  <c r="T52" i="4"/>
  <c r="O52" i="4" s="1"/>
  <c r="T40" i="4"/>
  <c r="O40" i="4" s="1"/>
  <c r="T28" i="4"/>
  <c r="O28" i="4" s="1"/>
  <c r="T16" i="4"/>
  <c r="O16" i="4" s="1"/>
  <c r="T4" i="4"/>
  <c r="O4" i="4" s="1"/>
  <c r="Q161" i="4"/>
  <c r="Q137" i="4"/>
  <c r="Q125" i="4"/>
  <c r="Q113" i="4"/>
  <c r="Q101" i="4"/>
  <c r="Q89" i="4"/>
  <c r="Q77" i="4"/>
  <c r="Q65" i="4"/>
  <c r="Q53" i="4"/>
  <c r="Q41" i="4"/>
  <c r="Q29" i="4"/>
  <c r="Q17" i="4"/>
  <c r="Q5" i="4"/>
  <c r="L53" i="4"/>
  <c r="L5" i="4"/>
  <c r="N136" i="4"/>
  <c r="N124" i="4"/>
  <c r="N112" i="4"/>
  <c r="N100" i="4"/>
  <c r="N88" i="4"/>
  <c r="N76" i="4"/>
  <c r="N64" i="4"/>
  <c r="N52" i="4"/>
  <c r="N40" i="4"/>
  <c r="N28" i="4"/>
  <c r="N16" i="4"/>
  <c r="N4" i="4"/>
  <c r="L8" i="4" l="1"/>
  <c r="L11" i="4" l="1"/>
  <c r="L14" i="4" l="1"/>
  <c r="L18" i="4" s="1"/>
  <c r="L19" i="4"/>
  <c r="L25" i="4" s="1"/>
  <c r="L26" i="4" l="1"/>
  <c r="L33" i="4" s="1"/>
  <c r="L38" i="4" s="1"/>
  <c r="L28" i="4"/>
  <c r="L39" i="4" l="1"/>
  <c r="L46" i="4"/>
  <c r="L47" i="4" s="1"/>
  <c r="L52" i="4" s="1"/>
  <c r="L57" i="4" s="1"/>
  <c r="L58" i="4" s="1"/>
  <c r="L59" i="4" s="1"/>
  <c r="L63" i="4" l="1"/>
  <c r="L62" i="4"/>
  <c r="L68" i="4" l="1"/>
  <c r="L67" i="4"/>
  <c r="L71" i="4" l="1"/>
  <c r="L70" i="4"/>
  <c r="H150" i="1"/>
  <c r="H151" i="1"/>
  <c r="H152" i="1"/>
  <c r="H153" i="1"/>
  <c r="H154" i="1"/>
  <c r="H155" i="1"/>
  <c r="H156" i="1"/>
  <c r="H157" i="1"/>
  <c r="H158" i="1"/>
  <c r="C159" i="1"/>
  <c r="BB159" i="1" s="1"/>
  <c r="H159" i="1"/>
  <c r="C160" i="1"/>
  <c r="BB160" i="1" s="1"/>
  <c r="H160" i="1"/>
  <c r="C161" i="1"/>
  <c r="F161" i="1" s="1"/>
  <c r="H161" i="1"/>
  <c r="C162" i="1"/>
  <c r="BB162" i="1" s="1"/>
  <c r="H162" i="1"/>
  <c r="C163" i="1"/>
  <c r="F163" i="1" s="1"/>
  <c r="H163" i="1"/>
  <c r="C164" i="1"/>
  <c r="BB164" i="1" s="1"/>
  <c r="H164" i="1"/>
  <c r="C165" i="1"/>
  <c r="F165" i="1" s="1"/>
  <c r="H165" i="1"/>
  <c r="AR159" i="1"/>
  <c r="AR160" i="1"/>
  <c r="AR161" i="1"/>
  <c r="AR162" i="1"/>
  <c r="AR163" i="1"/>
  <c r="AR164" i="1"/>
  <c r="AR165" i="1"/>
  <c r="AS117" i="1"/>
  <c r="AS116" i="1"/>
  <c r="AS115" i="1"/>
  <c r="AS114" i="1"/>
  <c r="AR114" i="1" s="1"/>
  <c r="AS113" i="1"/>
  <c r="AS112" i="1"/>
  <c r="AS111" i="1"/>
  <c r="AS110" i="1"/>
  <c r="AS109" i="1"/>
  <c r="AS9" i="1"/>
  <c r="AS122" i="1"/>
  <c r="AS121" i="1"/>
  <c r="AS120" i="1"/>
  <c r="AS119" i="1"/>
  <c r="AS118" i="1"/>
  <c r="AS126" i="1"/>
  <c r="AR126" i="1" s="1"/>
  <c r="AS127" i="1"/>
  <c r="AR127" i="1" s="1"/>
  <c r="AS128" i="1"/>
  <c r="AS129" i="1"/>
  <c r="AS130" i="1"/>
  <c r="AS131" i="1"/>
  <c r="AS132" i="1"/>
  <c r="AS133" i="1"/>
  <c r="AS134" i="1"/>
  <c r="AS135" i="1"/>
  <c r="AS136" i="1"/>
  <c r="AS137" i="1"/>
  <c r="AS138" i="1"/>
  <c r="AS139" i="1"/>
  <c r="AS140" i="1"/>
  <c r="AS141" i="1"/>
  <c r="AS142" i="1"/>
  <c r="AS143" i="1"/>
  <c r="AS144" i="1"/>
  <c r="AS145" i="1"/>
  <c r="AS146" i="1"/>
  <c r="AR146" i="1" s="1"/>
  <c r="AS147" i="1"/>
  <c r="AS148" i="1"/>
  <c r="AS149" i="1"/>
  <c r="AS150" i="1"/>
  <c r="AS151" i="1"/>
  <c r="AS152" i="1"/>
  <c r="AS153" i="1"/>
  <c r="AS154" i="1"/>
  <c r="AS155" i="1"/>
  <c r="AS156" i="1"/>
  <c r="AS157" i="1"/>
  <c r="AS158" i="1"/>
  <c r="AS159" i="1"/>
  <c r="AS160" i="1"/>
  <c r="AS161" i="1"/>
  <c r="AS162" i="1"/>
  <c r="AS163" i="1"/>
  <c r="AS164" i="1"/>
  <c r="AS165" i="1"/>
  <c r="AS124" i="1"/>
  <c r="AR124" i="1" s="1"/>
  <c r="AS125" i="1"/>
  <c r="AR125" i="1" s="1"/>
  <c r="C6" i="1"/>
  <c r="E2" i="1"/>
  <c r="E5" i="1"/>
  <c r="E8" i="1"/>
  <c r="C125" i="1" l="1"/>
  <c r="AF125" i="1"/>
  <c r="C124" i="1"/>
  <c r="AF124" i="1"/>
  <c r="C146" i="1"/>
  <c r="AF146" i="1"/>
  <c r="C127" i="1"/>
  <c r="AF127" i="1"/>
  <c r="C126" i="1"/>
  <c r="AF126" i="1"/>
  <c r="L88" i="4"/>
  <c r="L135" i="4" s="1"/>
  <c r="L87" i="4"/>
  <c r="L136" i="4"/>
  <c r="AR138" i="1"/>
  <c r="AR141" i="1"/>
  <c r="AR144" i="1"/>
  <c r="AR143" i="1"/>
  <c r="AR158" i="1"/>
  <c r="AR142" i="1"/>
  <c r="AR109" i="1"/>
  <c r="BB165" i="1"/>
  <c r="BB163" i="1"/>
  <c r="BB161" i="1"/>
  <c r="AR137" i="1"/>
  <c r="AR9" i="1"/>
  <c r="AR136" i="1"/>
  <c r="AR134" i="1"/>
  <c r="AR133" i="1"/>
  <c r="AR132" i="1"/>
  <c r="AR131" i="1"/>
  <c r="AR130" i="1"/>
  <c r="AR135" i="1"/>
  <c r="AR129" i="1"/>
  <c r="AR128" i="1"/>
  <c r="AR139" i="1"/>
  <c r="AR156" i="1"/>
  <c r="C156" i="1" s="1"/>
  <c r="AR148" i="1"/>
  <c r="C148" i="1" s="1"/>
  <c r="BB148" i="1" s="1"/>
  <c r="AR147" i="1"/>
  <c r="AF147" i="1" s="1"/>
  <c r="AR157" i="1"/>
  <c r="AR145" i="1"/>
  <c r="AF145" i="1" s="1"/>
  <c r="AR155" i="1"/>
  <c r="AR154" i="1"/>
  <c r="AR153" i="1"/>
  <c r="AR152" i="1"/>
  <c r="AR140" i="1"/>
  <c r="AF140" i="1" s="1"/>
  <c r="K161" i="1"/>
  <c r="AR151" i="1"/>
  <c r="AR115" i="1"/>
  <c r="AF115" i="1" s="1"/>
  <c r="AR150" i="1"/>
  <c r="AR149" i="1"/>
  <c r="AR121" i="1"/>
  <c r="AF121" i="1" s="1"/>
  <c r="AF114" i="1"/>
  <c r="AR113" i="1"/>
  <c r="AF113" i="1" s="1"/>
  <c r="AR112" i="1"/>
  <c r="AF112" i="1" s="1"/>
  <c r="AR111" i="1"/>
  <c r="AF111" i="1" s="1"/>
  <c r="AR122" i="1"/>
  <c r="AF122" i="1" s="1"/>
  <c r="AR110" i="1"/>
  <c r="AF110" i="1" s="1"/>
  <c r="AR120" i="1"/>
  <c r="AF120" i="1" s="1"/>
  <c r="AR119" i="1"/>
  <c r="AF119" i="1" s="1"/>
  <c r="AR118" i="1"/>
  <c r="AF118" i="1" s="1"/>
  <c r="AR117" i="1"/>
  <c r="AF117" i="1" s="1"/>
  <c r="AR116" i="1"/>
  <c r="AF116" i="1" s="1"/>
  <c r="F159" i="1"/>
  <c r="K165" i="1"/>
  <c r="K163" i="1"/>
  <c r="K159" i="1"/>
  <c r="D159" i="1" s="1"/>
  <c r="K164" i="1"/>
  <c r="D164" i="1" s="1"/>
  <c r="K162" i="1"/>
  <c r="D162" i="1" s="1"/>
  <c r="K160" i="1"/>
  <c r="D160" i="1" s="1"/>
  <c r="F164" i="1"/>
  <c r="F162" i="1"/>
  <c r="F160" i="1"/>
  <c r="AN8" i="1"/>
  <c r="AC7" i="1"/>
  <c r="R2" i="1"/>
  <c r="BF6" i="1" s="1"/>
  <c r="S105" i="1"/>
  <c r="T105" i="1" s="1"/>
  <c r="U105" i="1" s="1"/>
  <c r="S106" i="1"/>
  <c r="T106" i="1" s="1"/>
  <c r="U106" i="1" s="1"/>
  <c r="L163" i="1" l="1"/>
  <c r="D163" i="1"/>
  <c r="L161" i="1"/>
  <c r="D161" i="1"/>
  <c r="L165" i="1"/>
  <c r="D165" i="1"/>
  <c r="C9" i="1"/>
  <c r="AF9" i="1"/>
  <c r="C139" i="1"/>
  <c r="AF139" i="1"/>
  <c r="C128" i="1"/>
  <c r="AF128" i="1"/>
  <c r="C136" i="1"/>
  <c r="AF136" i="1"/>
  <c r="C135" i="1"/>
  <c r="AF135" i="1"/>
  <c r="C109" i="1"/>
  <c r="AF109" i="1"/>
  <c r="C137" i="1"/>
  <c r="AF137" i="1"/>
  <c r="C138" i="1"/>
  <c r="AF138" i="1"/>
  <c r="C129" i="1"/>
  <c r="AF129" i="1"/>
  <c r="C130" i="1"/>
  <c r="AF130" i="1"/>
  <c r="C131" i="1"/>
  <c r="AF131" i="1"/>
  <c r="C132" i="1"/>
  <c r="AF132" i="1"/>
  <c r="C143" i="1"/>
  <c r="AF143" i="1"/>
  <c r="C133" i="1"/>
  <c r="AF133" i="1"/>
  <c r="C144" i="1"/>
  <c r="AF144" i="1"/>
  <c r="C142" i="1"/>
  <c r="AF142" i="1"/>
  <c r="C134" i="1"/>
  <c r="AF134" i="1"/>
  <c r="C141" i="1"/>
  <c r="AF141" i="1"/>
  <c r="L137" i="4"/>
  <c r="L159" i="4" s="1"/>
  <c r="L165" i="4" s="1"/>
  <c r="C158" i="1"/>
  <c r="K156" i="1"/>
  <c r="D156" i="1" s="1"/>
  <c r="BB156" i="1"/>
  <c r="C120" i="1"/>
  <c r="C111" i="1"/>
  <c r="C153" i="1"/>
  <c r="C113" i="1"/>
  <c r="C155" i="1"/>
  <c r="C112" i="1"/>
  <c r="C114" i="1"/>
  <c r="C145" i="1"/>
  <c r="C154" i="1"/>
  <c r="C157" i="1"/>
  <c r="C116" i="1"/>
  <c r="C149" i="1"/>
  <c r="C147" i="1"/>
  <c r="C121" i="1"/>
  <c r="C117" i="1"/>
  <c r="C150" i="1"/>
  <c r="C118" i="1"/>
  <c r="C115" i="1"/>
  <c r="C119" i="1"/>
  <c r="C151" i="1"/>
  <c r="C110" i="1"/>
  <c r="C140" i="1"/>
  <c r="C122" i="1"/>
  <c r="C152" i="1"/>
  <c r="L160" i="1"/>
  <c r="L159" i="1"/>
  <c r="L162" i="1"/>
  <c r="L164" i="1"/>
  <c r="BE9" i="1"/>
  <c r="H11" i="1"/>
  <c r="H12" i="1"/>
  <c r="H13" i="1"/>
  <c r="H14" i="1"/>
  <c r="H15" i="1"/>
  <c r="H16" i="1"/>
  <c r="H17" i="1"/>
  <c r="H19" i="1"/>
  <c r="H20" i="1"/>
  <c r="H31" i="1" s="1"/>
  <c r="H21" i="1"/>
  <c r="H22" i="1"/>
  <c r="H23" i="1"/>
  <c r="H25" i="1"/>
  <c r="H102" i="1" s="1"/>
  <c r="H26" i="1"/>
  <c r="H27" i="1"/>
  <c r="H28" i="1"/>
  <c r="H30" i="1"/>
  <c r="H32" i="1"/>
  <c r="H33" i="1"/>
  <c r="H34" i="1"/>
  <c r="H37" i="1"/>
  <c r="H39" i="1"/>
  <c r="H40" i="1"/>
  <c r="H42" i="1"/>
  <c r="H43" i="1"/>
  <c r="H44" i="1"/>
  <c r="H45" i="1"/>
  <c r="H46" i="1"/>
  <c r="H47" i="1"/>
  <c r="H49" i="1"/>
  <c r="H50" i="1"/>
  <c r="H51" i="1"/>
  <c r="H52" i="1"/>
  <c r="H53" i="1"/>
  <c r="H54" i="1"/>
  <c r="H55" i="1"/>
  <c r="H56" i="1"/>
  <c r="H57" i="1"/>
  <c r="H58" i="1"/>
  <c r="H59" i="1"/>
  <c r="H60" i="1"/>
  <c r="H62" i="1"/>
  <c r="H63" i="1"/>
  <c r="H65" i="1"/>
  <c r="H67" i="1"/>
  <c r="H68" i="1"/>
  <c r="H69" i="1"/>
  <c r="H70" i="1"/>
  <c r="H72" i="1"/>
  <c r="H73" i="1"/>
  <c r="H74" i="1"/>
  <c r="H75" i="1"/>
  <c r="H76" i="1"/>
  <c r="H77" i="1"/>
  <c r="H79" i="1"/>
  <c r="H80" i="1"/>
  <c r="H81" i="1"/>
  <c r="H82" i="1"/>
  <c r="H83" i="1"/>
  <c r="H84" i="1"/>
  <c r="H85" i="1"/>
  <c r="H86" i="1"/>
  <c r="H87" i="1"/>
  <c r="H88" i="1"/>
  <c r="H90" i="1"/>
  <c r="H92" i="1"/>
  <c r="H93" i="1"/>
  <c r="H95" i="1"/>
  <c r="H96" i="1"/>
  <c r="H97" i="1"/>
  <c r="H98" i="1"/>
  <c r="H100" i="1"/>
  <c r="H101" i="1"/>
  <c r="H103" i="1"/>
  <c r="H104" i="1"/>
  <c r="H105" i="1"/>
  <c r="H106" i="1"/>
  <c r="H107" i="1"/>
  <c r="H112" i="1"/>
  <c r="H113"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0" i="1"/>
  <c r="H91" i="1" s="1"/>
  <c r="H9" i="1"/>
  <c r="AS100" i="1"/>
  <c r="AR100" i="1" s="1"/>
  <c r="AF100" i="1" s="1"/>
  <c r="AS101" i="1"/>
  <c r="AR101" i="1" s="1"/>
  <c r="AF101" i="1" s="1"/>
  <c r="AS102" i="1"/>
  <c r="AR102" i="1" s="1"/>
  <c r="AF102" i="1" s="1"/>
  <c r="AS103" i="1"/>
  <c r="AR103" i="1" s="1"/>
  <c r="AF103" i="1" s="1"/>
  <c r="AS104" i="1"/>
  <c r="AR104" i="1" s="1"/>
  <c r="AF104" i="1" s="1"/>
  <c r="AS105" i="1"/>
  <c r="AR105" i="1" s="1"/>
  <c r="AF105" i="1" s="1"/>
  <c r="AS106" i="1"/>
  <c r="AR106" i="1" s="1"/>
  <c r="AF106" i="1" s="1"/>
  <c r="AS107" i="1"/>
  <c r="AR107" i="1" s="1"/>
  <c r="AF107" i="1" s="1"/>
  <c r="AS108" i="1"/>
  <c r="AR108" i="1" s="1"/>
  <c r="AF108" i="1" s="1"/>
  <c r="AS123" i="1"/>
  <c r="AR123" i="1" s="1"/>
  <c r="AF123" i="1" s="1"/>
  <c r="F156" i="1" l="1"/>
  <c r="L156" i="1" s="1"/>
  <c r="K158" i="1"/>
  <c r="K149" i="1"/>
  <c r="BB149" i="1"/>
  <c r="K155" i="1"/>
  <c r="BB155" i="1"/>
  <c r="K153" i="1"/>
  <c r="D153" i="1" s="1"/>
  <c r="BB153" i="1"/>
  <c r="K150" i="1"/>
  <c r="D150" i="1" s="1"/>
  <c r="BB150" i="1"/>
  <c r="K157" i="1"/>
  <c r="D157" i="1" s="1"/>
  <c r="BB157" i="1"/>
  <c r="K154" i="1"/>
  <c r="D154" i="1" s="1"/>
  <c r="BB154" i="1"/>
  <c r="K151" i="1"/>
  <c r="BB151" i="1"/>
  <c r="K152" i="1"/>
  <c r="D152" i="1" s="1"/>
  <c r="F154" i="1"/>
  <c r="C108" i="1"/>
  <c r="F157" i="1"/>
  <c r="C123" i="1"/>
  <c r="C107" i="1"/>
  <c r="F150" i="1"/>
  <c r="C105" i="1"/>
  <c r="C106" i="1"/>
  <c r="C101" i="1"/>
  <c r="C103" i="1"/>
  <c r="C102" i="1"/>
  <c r="C100" i="1"/>
  <c r="C104" i="1"/>
  <c r="BE19" i="1"/>
  <c r="BE15" i="1"/>
  <c r="BE16" i="1"/>
  <c r="BE54" i="1"/>
  <c r="BE38" i="1"/>
  <c r="BE14" i="1"/>
  <c r="BE45" i="1"/>
  <c r="BE48" i="1"/>
  <c r="BE33" i="1"/>
  <c r="BE36" i="1"/>
  <c r="BE30" i="1"/>
  <c r="BE43" i="1"/>
  <c r="BE41" i="1"/>
  <c r="BE37" i="1"/>
  <c r="BE64" i="1"/>
  <c r="BE58" i="1"/>
  <c r="BE52" i="1"/>
  <c r="BE10" i="1"/>
  <c r="BE20" i="1"/>
  <c r="BE28" i="1"/>
  <c r="BE50" i="1"/>
  <c r="BE12" i="1"/>
  <c r="BE53" i="1"/>
  <c r="BE32" i="1"/>
  <c r="BE26" i="1"/>
  <c r="BE61" i="1"/>
  <c r="BE44" i="1"/>
  <c r="BE29" i="1"/>
  <c r="BE42" i="1"/>
  <c r="BE13" i="1"/>
  <c r="BE59" i="1"/>
  <c r="BE46" i="1"/>
  <c r="BE17" i="1"/>
  <c r="BE63" i="1"/>
  <c r="BE55" i="1"/>
  <c r="BE47" i="1"/>
  <c r="BE34" i="1"/>
  <c r="BE56" i="1"/>
  <c r="BE51" i="1"/>
  <c r="BE49" i="1"/>
  <c r="BE35" i="1"/>
  <c r="BE22" i="1"/>
  <c r="BE31" i="1"/>
  <c r="BE39" i="1"/>
  <c r="BE25" i="1"/>
  <c r="BE23" i="1"/>
  <c r="BE57" i="1"/>
  <c r="BE18" i="1"/>
  <c r="BE27" i="1"/>
  <c r="BE60" i="1"/>
  <c r="BE11" i="1"/>
  <c r="BE21" i="1"/>
  <c r="BE40" i="1"/>
  <c r="BE62" i="1"/>
  <c r="BE24" i="1"/>
  <c r="H18" i="1"/>
  <c r="H24" i="1" s="1"/>
  <c r="F155" i="1" l="1"/>
  <c r="L155" i="1" s="1"/>
  <c r="D155" i="1"/>
  <c r="F151" i="1"/>
  <c r="L151" i="1" s="1"/>
  <c r="D151" i="1"/>
  <c r="F149" i="1"/>
  <c r="D149" i="1"/>
  <c r="F158" i="1"/>
  <c r="D158" i="1"/>
  <c r="BB152" i="1"/>
  <c r="L149" i="1"/>
  <c r="F152" i="1"/>
  <c r="L152" i="1" s="1"/>
  <c r="L158" i="1"/>
  <c r="BB158" i="1"/>
  <c r="F153" i="1"/>
  <c r="L153" i="1" s="1"/>
  <c r="L157" i="1"/>
  <c r="L150" i="1"/>
  <c r="L154" i="1"/>
  <c r="Q124" i="1" a="1"/>
  <c r="Q124" i="1" s="1"/>
  <c r="S124" i="1" s="1"/>
  <c r="R124" i="1" a="1"/>
  <c r="R124" i="1" s="1"/>
  <c r="Q122" i="1" a="1"/>
  <c r="Q122" i="1" s="1"/>
  <c r="S122" i="1" s="1"/>
  <c r="R122" i="1" a="1"/>
  <c r="R122" i="1" s="1"/>
  <c r="Q120" i="1" a="1"/>
  <c r="Q120" i="1" s="1"/>
  <c r="S120" i="1" s="1"/>
  <c r="R120" i="1" a="1"/>
  <c r="R120" i="1" s="1"/>
  <c r="R121" i="1" a="1"/>
  <c r="R121" i="1" s="1"/>
  <c r="Q121" i="1" a="1"/>
  <c r="Q121" i="1" s="1"/>
  <c r="S121" i="1" s="1"/>
  <c r="Q119" i="1" a="1"/>
  <c r="Q119" i="1" s="1"/>
  <c r="S119" i="1" s="1"/>
  <c r="R119" i="1" a="1"/>
  <c r="R119" i="1" s="1"/>
  <c r="R117" i="1" a="1"/>
  <c r="R117" i="1" s="1"/>
  <c r="Q117" i="1" a="1"/>
  <c r="Q117" i="1" s="1"/>
  <c r="S117" i="1" s="1"/>
  <c r="Q123" i="1" a="1"/>
  <c r="Q123" i="1" s="1"/>
  <c r="S123" i="1" s="1"/>
  <c r="R123" i="1" a="1"/>
  <c r="R123" i="1" s="1"/>
  <c r="Q118" i="1" a="1"/>
  <c r="Q118" i="1" s="1"/>
  <c r="S118" i="1" s="1"/>
  <c r="R118" i="1" a="1"/>
  <c r="R118" i="1" s="1"/>
  <c r="Q126" i="1" a="1"/>
  <c r="Q126" i="1" s="1"/>
  <c r="S126" i="1" s="1"/>
  <c r="R126" i="1" a="1"/>
  <c r="R126" i="1" s="1"/>
  <c r="Q125" i="1" a="1"/>
  <c r="Q125" i="1" s="1"/>
  <c r="S125" i="1" s="1"/>
  <c r="R125" i="1" a="1"/>
  <c r="R125" i="1" s="1"/>
  <c r="H29" i="1"/>
  <c r="K115" i="1" l="1"/>
  <c r="K114" i="1"/>
  <c r="K109" i="1"/>
  <c r="K113" i="1"/>
  <c r="K110" i="1"/>
  <c r="K112" i="1"/>
  <c r="K111" i="1"/>
  <c r="K116" i="1"/>
  <c r="K118" i="1"/>
  <c r="K117" i="1"/>
  <c r="T123" i="1"/>
  <c r="U123" i="1" s="1"/>
  <c r="T124" i="1"/>
  <c r="U124" i="1" s="1"/>
  <c r="T117" i="1"/>
  <c r="U117" i="1" s="1"/>
  <c r="T119" i="1"/>
  <c r="U119" i="1" s="1"/>
  <c r="T121" i="1"/>
  <c r="U121" i="1" s="1"/>
  <c r="T126" i="1"/>
  <c r="U126" i="1" s="1"/>
  <c r="T120" i="1"/>
  <c r="U120" i="1" s="1"/>
  <c r="T118" i="1"/>
  <c r="U118" i="1" s="1"/>
  <c r="T122" i="1"/>
  <c r="U122" i="1" s="1"/>
  <c r="T125" i="1"/>
  <c r="U125" i="1" s="1"/>
  <c r="H36" i="1"/>
  <c r="H35" i="1"/>
  <c r="BB116" i="1" l="1"/>
  <c r="D116" i="1"/>
  <c r="BB118" i="1"/>
  <c r="D118" i="1"/>
  <c r="BB110" i="1"/>
  <c r="D110" i="1"/>
  <c r="BB111" i="1"/>
  <c r="D111" i="1"/>
  <c r="BB114" i="1"/>
  <c r="D114" i="1"/>
  <c r="BB117" i="1"/>
  <c r="D117" i="1"/>
  <c r="BB112" i="1"/>
  <c r="D112" i="1"/>
  <c r="BB113" i="1"/>
  <c r="D113" i="1"/>
  <c r="BB115" i="1"/>
  <c r="D115" i="1"/>
  <c r="F117" i="1"/>
  <c r="L117" i="1" s="1"/>
  <c r="H38" i="1"/>
  <c r="H41" i="1" l="1"/>
  <c r="H66" i="1"/>
  <c r="H48" i="1" l="1"/>
  <c r="H61" i="1" s="1"/>
  <c r="H64" i="1"/>
  <c r="H71" i="1" l="1"/>
  <c r="H78" i="1" s="1"/>
  <c r="H89" i="1" l="1"/>
  <c r="H94" i="1" l="1"/>
  <c r="H99" i="1" s="1"/>
  <c r="H108" i="1"/>
  <c r="AS10" i="1"/>
  <c r="AR10" i="1" s="1"/>
  <c r="AF10" i="1" s="1"/>
  <c r="AS11" i="1"/>
  <c r="AR11" i="1" s="1"/>
  <c r="AS12" i="1"/>
  <c r="AR12" i="1" s="1"/>
  <c r="AS13" i="1"/>
  <c r="AR13" i="1" s="1"/>
  <c r="AF13" i="1" s="1"/>
  <c r="AS14" i="1"/>
  <c r="AR14" i="1" s="1"/>
  <c r="AF14" i="1" s="1"/>
  <c r="AS15" i="1"/>
  <c r="AR15" i="1" s="1"/>
  <c r="AF15" i="1" s="1"/>
  <c r="AS16" i="1"/>
  <c r="AR16" i="1" s="1"/>
  <c r="AF16" i="1" s="1"/>
  <c r="AS17" i="1"/>
  <c r="AR17" i="1" s="1"/>
  <c r="AF17" i="1" s="1"/>
  <c r="AS18" i="1"/>
  <c r="AR18" i="1" s="1"/>
  <c r="AF18" i="1" s="1"/>
  <c r="AS19" i="1"/>
  <c r="AR19" i="1" s="1"/>
  <c r="AF19" i="1" s="1"/>
  <c r="AS20" i="1"/>
  <c r="AR20" i="1" s="1"/>
  <c r="AF20" i="1" s="1"/>
  <c r="AS21" i="1"/>
  <c r="AR21" i="1" s="1"/>
  <c r="AF21" i="1" s="1"/>
  <c r="AS22" i="1"/>
  <c r="AR22" i="1" s="1"/>
  <c r="AF22" i="1" s="1"/>
  <c r="AS23" i="1"/>
  <c r="AR23" i="1" s="1"/>
  <c r="AF23" i="1" s="1"/>
  <c r="AS24" i="1"/>
  <c r="AR24" i="1" s="1"/>
  <c r="AF24" i="1" s="1"/>
  <c r="AS25" i="1"/>
  <c r="AR25" i="1" s="1"/>
  <c r="AF25" i="1" s="1"/>
  <c r="AS26" i="1"/>
  <c r="AR26" i="1" s="1"/>
  <c r="AF26" i="1" s="1"/>
  <c r="AS27" i="1"/>
  <c r="AR27" i="1" s="1"/>
  <c r="AF27" i="1" s="1"/>
  <c r="AS28" i="1"/>
  <c r="AR28" i="1" s="1"/>
  <c r="AF28" i="1" s="1"/>
  <c r="AS29" i="1"/>
  <c r="AR29" i="1" s="1"/>
  <c r="AF29" i="1" s="1"/>
  <c r="AS30" i="1"/>
  <c r="AR30" i="1" s="1"/>
  <c r="AF30" i="1" s="1"/>
  <c r="AS31" i="1"/>
  <c r="AR31" i="1" s="1"/>
  <c r="AF31" i="1" s="1"/>
  <c r="AS32" i="1"/>
  <c r="AR32" i="1" s="1"/>
  <c r="AF32" i="1" s="1"/>
  <c r="AS33" i="1"/>
  <c r="AR33" i="1" s="1"/>
  <c r="AF33" i="1" s="1"/>
  <c r="AS34" i="1"/>
  <c r="AR34" i="1" s="1"/>
  <c r="AF34" i="1" s="1"/>
  <c r="AS35" i="1"/>
  <c r="AR35" i="1" s="1"/>
  <c r="AF35" i="1" s="1"/>
  <c r="AS36" i="1"/>
  <c r="AR36" i="1" s="1"/>
  <c r="AF36" i="1" s="1"/>
  <c r="AS37" i="1"/>
  <c r="AR37" i="1" s="1"/>
  <c r="AF37" i="1" s="1"/>
  <c r="AS38" i="1"/>
  <c r="AR38" i="1" s="1"/>
  <c r="AF38" i="1" s="1"/>
  <c r="AS39" i="1"/>
  <c r="AR39" i="1" s="1"/>
  <c r="AF39" i="1" s="1"/>
  <c r="AS40" i="1"/>
  <c r="AR40" i="1" s="1"/>
  <c r="AF40" i="1" s="1"/>
  <c r="AS41" i="1"/>
  <c r="AR41" i="1" s="1"/>
  <c r="AF41" i="1" s="1"/>
  <c r="AS42" i="1"/>
  <c r="AR42" i="1" s="1"/>
  <c r="AF42" i="1" s="1"/>
  <c r="AS43" i="1"/>
  <c r="AR43" i="1" s="1"/>
  <c r="AF43" i="1" s="1"/>
  <c r="AS44" i="1"/>
  <c r="AR44" i="1" s="1"/>
  <c r="AF44" i="1" s="1"/>
  <c r="AS45" i="1"/>
  <c r="AR45" i="1" s="1"/>
  <c r="AF45" i="1" s="1"/>
  <c r="AS46" i="1"/>
  <c r="AR46" i="1" s="1"/>
  <c r="AF46" i="1" s="1"/>
  <c r="AS47" i="1"/>
  <c r="AR47" i="1" s="1"/>
  <c r="AF47" i="1" s="1"/>
  <c r="AS48" i="1"/>
  <c r="AR48" i="1" s="1"/>
  <c r="AF48" i="1" s="1"/>
  <c r="AS49" i="1"/>
  <c r="AR49" i="1" s="1"/>
  <c r="AF49" i="1" s="1"/>
  <c r="AS50" i="1"/>
  <c r="AR50" i="1" s="1"/>
  <c r="AF50" i="1" s="1"/>
  <c r="AS51" i="1"/>
  <c r="AR51" i="1" s="1"/>
  <c r="AF51" i="1" s="1"/>
  <c r="AS52" i="1"/>
  <c r="AR52" i="1" s="1"/>
  <c r="AF52" i="1" s="1"/>
  <c r="AS53" i="1"/>
  <c r="AR53" i="1" s="1"/>
  <c r="AF53" i="1" s="1"/>
  <c r="AS54" i="1"/>
  <c r="AR54" i="1" s="1"/>
  <c r="AF54" i="1" s="1"/>
  <c r="AS55" i="1"/>
  <c r="AR55" i="1" s="1"/>
  <c r="AF55" i="1" s="1"/>
  <c r="AS56" i="1"/>
  <c r="AR56" i="1" s="1"/>
  <c r="AF56" i="1" s="1"/>
  <c r="AS57" i="1"/>
  <c r="AR57" i="1" s="1"/>
  <c r="AF57" i="1" s="1"/>
  <c r="AS58" i="1"/>
  <c r="AR58" i="1" s="1"/>
  <c r="AF58" i="1" s="1"/>
  <c r="AS59" i="1"/>
  <c r="AR59" i="1" s="1"/>
  <c r="AF59" i="1" s="1"/>
  <c r="AS60" i="1"/>
  <c r="AR60" i="1" s="1"/>
  <c r="AF60" i="1" s="1"/>
  <c r="AS61" i="1"/>
  <c r="AR61" i="1" s="1"/>
  <c r="AF61" i="1" s="1"/>
  <c r="AS62" i="1"/>
  <c r="AR62" i="1" s="1"/>
  <c r="AF62" i="1" s="1"/>
  <c r="AS63" i="1"/>
  <c r="AR63" i="1" s="1"/>
  <c r="AF63" i="1" s="1"/>
  <c r="AS64" i="1"/>
  <c r="AR64" i="1" s="1"/>
  <c r="AF64" i="1" s="1"/>
  <c r="AS65" i="1"/>
  <c r="AR65" i="1" s="1"/>
  <c r="AF65" i="1" s="1"/>
  <c r="AS66" i="1"/>
  <c r="AR66" i="1" s="1"/>
  <c r="AF66" i="1" s="1"/>
  <c r="AS67" i="1"/>
  <c r="AR67" i="1" s="1"/>
  <c r="AF67" i="1" s="1"/>
  <c r="AS68" i="1"/>
  <c r="AR68" i="1" s="1"/>
  <c r="AF68" i="1" s="1"/>
  <c r="AS69" i="1"/>
  <c r="AR69" i="1" s="1"/>
  <c r="AF69" i="1" s="1"/>
  <c r="AS70" i="1"/>
  <c r="AR70" i="1" s="1"/>
  <c r="AF70" i="1" s="1"/>
  <c r="AS71" i="1"/>
  <c r="AR71" i="1" s="1"/>
  <c r="AF71" i="1" s="1"/>
  <c r="AS72" i="1"/>
  <c r="AR72" i="1" s="1"/>
  <c r="AF72" i="1" s="1"/>
  <c r="AS73" i="1"/>
  <c r="AR73" i="1" s="1"/>
  <c r="AF73" i="1" s="1"/>
  <c r="AS74" i="1"/>
  <c r="AR74" i="1" s="1"/>
  <c r="AF74" i="1" s="1"/>
  <c r="AS75" i="1"/>
  <c r="AR75" i="1" s="1"/>
  <c r="AF75" i="1" s="1"/>
  <c r="AS76" i="1"/>
  <c r="AR76" i="1" s="1"/>
  <c r="AF76" i="1" s="1"/>
  <c r="AS77" i="1"/>
  <c r="AR77" i="1" s="1"/>
  <c r="AF77" i="1" s="1"/>
  <c r="AS78" i="1"/>
  <c r="AR78" i="1" s="1"/>
  <c r="AF78" i="1" s="1"/>
  <c r="AS79" i="1"/>
  <c r="AR79" i="1" s="1"/>
  <c r="AF79" i="1" s="1"/>
  <c r="AS80" i="1"/>
  <c r="AR80" i="1" s="1"/>
  <c r="AF80" i="1" s="1"/>
  <c r="AS81" i="1"/>
  <c r="AR81" i="1" s="1"/>
  <c r="AF81" i="1" s="1"/>
  <c r="AS82" i="1"/>
  <c r="AR82" i="1" s="1"/>
  <c r="AF82" i="1" s="1"/>
  <c r="AS83" i="1"/>
  <c r="AR83" i="1" s="1"/>
  <c r="AF83" i="1" s="1"/>
  <c r="AS84" i="1"/>
  <c r="AR84" i="1" s="1"/>
  <c r="AF84" i="1" s="1"/>
  <c r="AS85" i="1"/>
  <c r="AR85" i="1" s="1"/>
  <c r="AF85" i="1" s="1"/>
  <c r="AS86" i="1"/>
  <c r="AR86" i="1" s="1"/>
  <c r="AF86" i="1" s="1"/>
  <c r="AS87" i="1"/>
  <c r="AR87" i="1" s="1"/>
  <c r="AF87" i="1" s="1"/>
  <c r="AS88" i="1"/>
  <c r="AR88" i="1" s="1"/>
  <c r="AF88" i="1" s="1"/>
  <c r="AS89" i="1"/>
  <c r="AR89" i="1" s="1"/>
  <c r="AF89" i="1" s="1"/>
  <c r="AS90" i="1"/>
  <c r="AR90" i="1" s="1"/>
  <c r="AF90" i="1" s="1"/>
  <c r="AS91" i="1"/>
  <c r="AR91" i="1" s="1"/>
  <c r="AF91" i="1" s="1"/>
  <c r="AS92" i="1"/>
  <c r="AR92" i="1" s="1"/>
  <c r="AF92" i="1" s="1"/>
  <c r="AS93" i="1"/>
  <c r="AR93" i="1" s="1"/>
  <c r="AF93" i="1" s="1"/>
  <c r="AS94" i="1"/>
  <c r="AR94" i="1" s="1"/>
  <c r="AF94" i="1" s="1"/>
  <c r="AS95" i="1"/>
  <c r="AR95" i="1" s="1"/>
  <c r="AF95" i="1" s="1"/>
  <c r="AS96" i="1"/>
  <c r="AR96" i="1" s="1"/>
  <c r="AF96" i="1" s="1"/>
  <c r="AS97" i="1"/>
  <c r="AR97" i="1" s="1"/>
  <c r="AF97" i="1" s="1"/>
  <c r="AS98" i="1"/>
  <c r="AR98" i="1" s="1"/>
  <c r="AF98" i="1" s="1"/>
  <c r="AS99" i="1"/>
  <c r="AR99" i="1" s="1"/>
  <c r="AF99" i="1" s="1"/>
  <c r="B27" i="2"/>
  <c r="C1" i="1" s="1"/>
  <c r="C97" i="1" l="1"/>
  <c r="C96" i="1"/>
  <c r="C76" i="1"/>
  <c r="C98" i="1"/>
  <c r="C86" i="1"/>
  <c r="C74" i="1"/>
  <c r="C62" i="1"/>
  <c r="C50" i="1"/>
  <c r="C38" i="1"/>
  <c r="C26" i="1"/>
  <c r="C14" i="1"/>
  <c r="AF11" i="1"/>
  <c r="C49" i="1"/>
  <c r="C60" i="1"/>
  <c r="C12" i="1"/>
  <c r="C59" i="1"/>
  <c r="C35" i="1"/>
  <c r="C70" i="1"/>
  <c r="C46" i="1"/>
  <c r="C34" i="1"/>
  <c r="C22" i="1"/>
  <c r="C10" i="1"/>
  <c r="C73" i="1"/>
  <c r="C36" i="1"/>
  <c r="C95" i="1"/>
  <c r="C47" i="1"/>
  <c r="C94" i="1"/>
  <c r="C81" i="1"/>
  <c r="C45" i="1"/>
  <c r="C33" i="1"/>
  <c r="C21" i="1"/>
  <c r="C61" i="1"/>
  <c r="C48" i="1"/>
  <c r="C83" i="1"/>
  <c r="C23" i="1"/>
  <c r="C58" i="1"/>
  <c r="C69" i="1"/>
  <c r="C92" i="1"/>
  <c r="C80" i="1"/>
  <c r="C68" i="1"/>
  <c r="C56" i="1"/>
  <c r="C44" i="1"/>
  <c r="C32" i="1"/>
  <c r="C20" i="1"/>
  <c r="C25" i="1"/>
  <c r="C24" i="1"/>
  <c r="C71" i="1"/>
  <c r="C11" i="1"/>
  <c r="C82" i="1"/>
  <c r="C93" i="1"/>
  <c r="C57" i="1"/>
  <c r="C91" i="1"/>
  <c r="C79" i="1"/>
  <c r="C67" i="1"/>
  <c r="C55" i="1"/>
  <c r="C43" i="1"/>
  <c r="C31" i="1"/>
  <c r="C19" i="1"/>
  <c r="C72" i="1"/>
  <c r="C42" i="1"/>
  <c r="C37" i="1"/>
  <c r="C90" i="1"/>
  <c r="C78" i="1"/>
  <c r="C66" i="1"/>
  <c r="C54" i="1"/>
  <c r="C30" i="1"/>
  <c r="C18" i="1"/>
  <c r="C89" i="1"/>
  <c r="C77" i="1"/>
  <c r="C65" i="1"/>
  <c r="AF12" i="1"/>
  <c r="C53" i="1"/>
  <c r="C41" i="1"/>
  <c r="C29" i="1"/>
  <c r="C17" i="1"/>
  <c r="C85" i="1"/>
  <c r="C84" i="1"/>
  <c r="C28" i="1"/>
  <c r="C13" i="1"/>
  <c r="C88" i="1"/>
  <c r="C64" i="1"/>
  <c r="C52" i="1"/>
  <c r="C40" i="1"/>
  <c r="C16" i="1"/>
  <c r="C99" i="1"/>
  <c r="C87" i="1"/>
  <c r="C75" i="1"/>
  <c r="C63" i="1"/>
  <c r="C51" i="1"/>
  <c r="C39" i="1"/>
  <c r="C27" i="1"/>
  <c r="C15" i="1"/>
  <c r="H109" i="1"/>
  <c r="H110" i="1" s="1"/>
  <c r="H114" i="1"/>
  <c r="H111" i="1" l="1"/>
  <c r="Q110" i="1" s="1" a="1"/>
  <c r="Q110" i="1" s="1"/>
  <c r="H115" i="1"/>
  <c r="Q111" i="1" a="1"/>
  <c r="Q111" i="1" s="1"/>
  <c r="Q112" i="1" a="1"/>
  <c r="Q112" i="1" s="1"/>
  <c r="Q113" i="1" a="1"/>
  <c r="Q113" i="1" s="1"/>
  <c r="Q107" i="1" l="1" a="1"/>
  <c r="Q107" i="1" s="1"/>
  <c r="H116" i="1"/>
  <c r="K9" i="1"/>
  <c r="D9" i="1" s="1"/>
  <c r="K12" i="1"/>
  <c r="K10" i="1"/>
  <c r="Q108" i="1" a="1"/>
  <c r="Q108" i="1" s="1"/>
  <c r="Q109" i="1" a="1"/>
  <c r="Q109" i="1" s="1"/>
  <c r="R112" i="1" a="1"/>
  <c r="R112" i="1" s="1"/>
  <c r="R110" i="1" a="1"/>
  <c r="R110" i="1" s="1"/>
  <c r="R113" i="1" a="1"/>
  <c r="R113" i="1" s="1"/>
  <c r="R111" i="1" a="1"/>
  <c r="R111" i="1" s="1"/>
  <c r="Q116" i="1" a="1"/>
  <c r="Q116" i="1" s="1"/>
  <c r="R116" i="1" a="1"/>
  <c r="R116" i="1" s="1"/>
  <c r="Q115" i="1" a="1"/>
  <c r="Q115" i="1" s="1"/>
  <c r="R115" i="1" a="1"/>
  <c r="R115" i="1" s="1"/>
  <c r="BB9" i="1" l="1"/>
  <c r="F9" i="1"/>
  <c r="F10" i="1" s="1"/>
  <c r="K13" i="1"/>
  <c r="BB13" i="1" s="1"/>
  <c r="K11" i="1"/>
  <c r="BB11" i="1" s="1"/>
  <c r="BB12" i="1"/>
  <c r="BB10" i="1"/>
  <c r="R109" i="1" a="1"/>
  <c r="R109" i="1" s="1"/>
  <c r="R107" i="1" a="1"/>
  <c r="R107" i="1" s="1"/>
  <c r="R108" i="1" a="1"/>
  <c r="R108" i="1" s="1"/>
  <c r="R114" i="1" a="1"/>
  <c r="R114" i="1" s="1"/>
  <c r="Q114" i="1" a="1"/>
  <c r="Q114" i="1" s="1"/>
  <c r="L9" i="1" l="1"/>
  <c r="F11" i="1"/>
  <c r="L11" i="1" s="1"/>
  <c r="L10" i="1"/>
  <c r="F12" i="1"/>
  <c r="K14" i="1" l="1"/>
  <c r="K15" i="1"/>
  <c r="BB15" i="1" s="1"/>
  <c r="L12" i="1"/>
  <c r="F13" i="1"/>
  <c r="BB14" i="1" l="1"/>
  <c r="K16" i="1"/>
  <c r="BB16" i="1" s="1"/>
  <c r="L13" i="1"/>
  <c r="F14" i="1"/>
  <c r="F15" i="1" s="1"/>
  <c r="K17" i="1" l="1"/>
  <c r="L14" i="1"/>
  <c r="F16" i="1"/>
  <c r="L15" i="1"/>
  <c r="BB17" i="1" l="1"/>
  <c r="D17" i="1"/>
  <c r="F17" i="1"/>
  <c r="L17" i="1" s="1"/>
  <c r="K18" i="1"/>
  <c r="L16" i="1"/>
  <c r="BB18" i="1" l="1"/>
  <c r="D18" i="1"/>
  <c r="F18" i="1"/>
  <c r="L18" i="1" s="1"/>
  <c r="K19" i="1"/>
  <c r="BB19" i="1" l="1"/>
  <c r="D19" i="1"/>
  <c r="F19" i="1"/>
  <c r="L19" i="1" s="1"/>
  <c r="K20" i="1"/>
  <c r="F20" i="1" l="1"/>
  <c r="L20" i="1" s="1"/>
  <c r="D20" i="1"/>
  <c r="BB20" i="1"/>
  <c r="K21" i="1"/>
  <c r="D21" i="1" s="1"/>
  <c r="BB21" i="1" l="1"/>
  <c r="F21" i="1"/>
  <c r="L21" i="1" s="1"/>
  <c r="K22" i="1"/>
  <c r="D22" i="1" s="1"/>
  <c r="F112" i="1"/>
  <c r="F114" i="1" s="1"/>
  <c r="L114" i="1" s="1"/>
  <c r="F22" i="1" l="1"/>
  <c r="L22" i="1" s="1"/>
  <c r="BB22" i="1"/>
  <c r="K23" i="1"/>
  <c r="L112" i="1"/>
  <c r="BB23" i="1" l="1"/>
  <c r="D23" i="1"/>
  <c r="K24" i="1"/>
  <c r="F23" i="1"/>
  <c r="L23" i="1" s="1"/>
  <c r="BB24" i="1" l="1"/>
  <c r="D24" i="1"/>
  <c r="F24" i="1"/>
  <c r="L24" i="1" s="1"/>
  <c r="K25" i="1"/>
  <c r="BB25" i="1" s="1"/>
  <c r="F25" i="1" l="1"/>
  <c r="L25" i="1" s="1"/>
  <c r="K26" i="1"/>
  <c r="BB26" i="1" l="1"/>
  <c r="D26" i="1"/>
  <c r="F26" i="1"/>
  <c r="L26" i="1" s="1"/>
  <c r="K27" i="1"/>
  <c r="S115" i="1"/>
  <c r="S116" i="1"/>
  <c r="BB27" i="1" l="1"/>
  <c r="D27" i="1"/>
  <c r="F27" i="1"/>
  <c r="L27" i="1" s="1"/>
  <c r="K28" i="1"/>
  <c r="D28" i="1" s="1"/>
  <c r="S113" i="1"/>
  <c r="S112" i="1"/>
  <c r="S114" i="1"/>
  <c r="S111" i="1"/>
  <c r="F28" i="1" l="1"/>
  <c r="L28" i="1" s="1"/>
  <c r="BB28" i="1"/>
  <c r="K29" i="1"/>
  <c r="F29" i="1" l="1"/>
  <c r="L29" i="1" s="1"/>
  <c r="D29" i="1"/>
  <c r="BB29" i="1"/>
  <c r="K30" i="1"/>
  <c r="F30" i="1" l="1"/>
  <c r="L30" i="1" s="1"/>
  <c r="BB30" i="1"/>
  <c r="K31" i="1"/>
  <c r="BB31" i="1" l="1"/>
  <c r="D31" i="1"/>
  <c r="F31" i="1"/>
  <c r="L31" i="1" s="1"/>
  <c r="K32" i="1"/>
  <c r="BB32" i="1" l="1"/>
  <c r="D32" i="1"/>
  <c r="F32" i="1"/>
  <c r="L32" i="1" s="1"/>
  <c r="K33" i="1"/>
  <c r="D33" i="1" s="1"/>
  <c r="F33" i="1" l="1"/>
  <c r="L33" i="1" s="1"/>
  <c r="BB33" i="1"/>
  <c r="K34" i="1"/>
  <c r="BB34" i="1" s="1"/>
  <c r="F34" i="1" l="1"/>
  <c r="L34" i="1" s="1"/>
  <c r="K35" i="1"/>
  <c r="D35" i="1" s="1"/>
  <c r="F35" i="1" l="1"/>
  <c r="L35" i="1" s="1"/>
  <c r="BB35" i="1"/>
  <c r="K36" i="1"/>
  <c r="F36" i="1" l="1"/>
  <c r="L36" i="1" s="1"/>
  <c r="D36" i="1"/>
  <c r="BB36" i="1"/>
  <c r="K37" i="1"/>
  <c r="D37" i="1" s="1"/>
  <c r="F37" i="1" l="1"/>
  <c r="L37" i="1" s="1"/>
  <c r="BB37" i="1"/>
  <c r="K38" i="1"/>
  <c r="D38" i="1" s="1"/>
  <c r="F38" i="1" l="1"/>
  <c r="BB38" i="1"/>
  <c r="K39" i="1"/>
  <c r="BB39" i="1" s="1"/>
  <c r="K40" i="1" l="1"/>
  <c r="F39" i="1"/>
  <c r="L39" i="1" s="1"/>
  <c r="L38" i="1"/>
  <c r="BB40" i="1" l="1"/>
  <c r="D40" i="1"/>
  <c r="F40" i="1"/>
  <c r="L40" i="1" s="1"/>
  <c r="K41" i="1"/>
  <c r="F41" i="1" l="1"/>
  <c r="L41" i="1" s="1"/>
  <c r="D41" i="1"/>
  <c r="BB41" i="1"/>
  <c r="K42" i="1"/>
  <c r="BB42" i="1" l="1"/>
  <c r="D42" i="1"/>
  <c r="F42" i="1"/>
  <c r="L42" i="1" s="1"/>
  <c r="K43" i="1"/>
  <c r="BB43" i="1" l="1"/>
  <c r="D43" i="1"/>
  <c r="F43" i="1"/>
  <c r="L43" i="1" s="1"/>
  <c r="K44" i="1"/>
  <c r="D44" i="1" s="1"/>
  <c r="BB44" i="1" l="1"/>
  <c r="K45" i="1"/>
  <c r="BB45" i="1" s="1"/>
  <c r="F44" i="1"/>
  <c r="L44" i="1" s="1"/>
  <c r="F45" i="1" l="1"/>
  <c r="L45" i="1" s="1"/>
  <c r="K46" i="1"/>
  <c r="BB46" i="1" l="1"/>
  <c r="D46" i="1"/>
  <c r="F46" i="1"/>
  <c r="L46" i="1" s="1"/>
  <c r="K47" i="1"/>
  <c r="F47" i="1" s="1"/>
  <c r="L47" i="1" s="1"/>
  <c r="BB47" i="1" l="1"/>
  <c r="K48" i="1"/>
  <c r="F110" i="1"/>
  <c r="L110" i="1" s="1"/>
  <c r="F48" i="1" l="1"/>
  <c r="L48" i="1" s="1"/>
  <c r="D48" i="1"/>
  <c r="BB48" i="1"/>
  <c r="K49" i="1"/>
  <c r="F111" i="1"/>
  <c r="L111" i="1" s="1"/>
  <c r="F49" i="1" l="1"/>
  <c r="L49" i="1" s="1"/>
  <c r="D49" i="1"/>
  <c r="BB49" i="1"/>
  <c r="K50" i="1"/>
  <c r="F115" i="1"/>
  <c r="L115" i="1" s="1"/>
  <c r="BB50" i="1" l="1"/>
  <c r="K51" i="1"/>
  <c r="F50" i="1"/>
  <c r="F51" i="1" l="1"/>
  <c r="L51" i="1" s="1"/>
  <c r="D51" i="1"/>
  <c r="L50" i="1"/>
  <c r="BB51" i="1"/>
  <c r="K52" i="1"/>
  <c r="F52" i="1" l="1"/>
  <c r="L52" i="1" s="1"/>
  <c r="D52" i="1"/>
  <c r="BB52" i="1"/>
  <c r="K53" i="1"/>
  <c r="T116" i="1"/>
  <c r="T115" i="1"/>
  <c r="T113" i="1"/>
  <c r="T114" i="1"/>
  <c r="T112" i="1"/>
  <c r="T111" i="1"/>
  <c r="BB53" i="1" l="1"/>
  <c r="D53" i="1"/>
  <c r="F53" i="1"/>
  <c r="K54" i="1"/>
  <c r="U114" i="1"/>
  <c r="U112" i="1"/>
  <c r="U111" i="1"/>
  <c r="U113" i="1"/>
  <c r="U115" i="1"/>
  <c r="U116" i="1"/>
  <c r="F54" i="1" l="1"/>
  <c r="D54" i="1"/>
  <c r="L53" i="1"/>
  <c r="L54" i="1"/>
  <c r="BB54" i="1"/>
  <c r="K55" i="1"/>
  <c r="BB55" i="1" s="1"/>
  <c r="K56" i="1" l="1"/>
  <c r="F55" i="1"/>
  <c r="F56" i="1" l="1"/>
  <c r="L56" i="1" s="1"/>
  <c r="D56" i="1"/>
  <c r="BB56" i="1"/>
  <c r="L55" i="1"/>
  <c r="K57" i="1"/>
  <c r="BB57" i="1" l="1"/>
  <c r="D57" i="1"/>
  <c r="K58" i="1"/>
  <c r="F57" i="1"/>
  <c r="F58" i="1" l="1"/>
  <c r="L58" i="1" s="1"/>
  <c r="D58" i="1"/>
  <c r="BB58" i="1"/>
  <c r="K59" i="1"/>
  <c r="BB59" i="1" s="1"/>
  <c r="L57" i="1"/>
  <c r="F59" i="1" l="1"/>
  <c r="L59" i="1" s="1"/>
  <c r="K60" i="1"/>
  <c r="F60" i="1" s="1"/>
  <c r="BB60" i="1" l="1"/>
  <c r="L60" i="1"/>
  <c r="K61" i="1"/>
  <c r="D61" i="1" s="1"/>
  <c r="F61" i="1" l="1"/>
  <c r="L61" i="1" s="1"/>
  <c r="BB61" i="1"/>
  <c r="K62" i="1"/>
  <c r="BB62" i="1" l="1"/>
  <c r="D62" i="1"/>
  <c r="F62" i="1"/>
  <c r="L62" i="1" s="1"/>
  <c r="K63" i="1"/>
  <c r="F63" i="1" l="1"/>
  <c r="L63" i="1" s="1"/>
  <c r="D63" i="1"/>
  <c r="BB63" i="1"/>
  <c r="K64" i="1"/>
  <c r="F64" i="1" s="1"/>
  <c r="L64" i="1" s="1"/>
  <c r="BB64" i="1" l="1"/>
  <c r="K65" i="1"/>
  <c r="BB65" i="1" s="1"/>
  <c r="F65" i="1" l="1"/>
  <c r="L65" i="1" s="1"/>
  <c r="K66" i="1"/>
  <c r="BB66" i="1" l="1"/>
  <c r="D66" i="1"/>
  <c r="F66" i="1"/>
  <c r="L66" i="1" s="1"/>
  <c r="K67" i="1"/>
  <c r="D67" i="1" s="1"/>
  <c r="BB67" i="1" l="1"/>
  <c r="F67" i="1"/>
  <c r="L67" i="1" s="1"/>
  <c r="K68" i="1"/>
  <c r="D68" i="1" s="1"/>
  <c r="D14" i="1"/>
  <c r="S110" i="1"/>
  <c r="S109" i="1"/>
  <c r="BB68" i="1" l="1"/>
  <c r="K69" i="1"/>
  <c r="BB69" i="1" s="1"/>
  <c r="F68" i="1"/>
  <c r="L68" i="1" s="1"/>
  <c r="F69" i="1" l="1"/>
  <c r="L69" i="1" s="1"/>
  <c r="K70" i="1"/>
  <c r="D70" i="1" s="1"/>
  <c r="BB70" i="1" l="1"/>
  <c r="F70" i="1"/>
  <c r="L70" i="1" s="1"/>
  <c r="K71" i="1"/>
  <c r="BB71" i="1" l="1"/>
  <c r="F71" i="1"/>
  <c r="L71" i="1" s="1"/>
  <c r="K72" i="1"/>
  <c r="BB72" i="1" l="1"/>
  <c r="D72" i="1"/>
  <c r="F72" i="1"/>
  <c r="L72" i="1" s="1"/>
  <c r="K73" i="1"/>
  <c r="D73" i="1" s="1"/>
  <c r="BB73" i="1" l="1"/>
  <c r="K74" i="1"/>
  <c r="F73" i="1"/>
  <c r="L73" i="1" s="1"/>
  <c r="BB74" i="1" l="1"/>
  <c r="D74" i="1"/>
  <c r="K75" i="1"/>
  <c r="F74" i="1"/>
  <c r="L74" i="1" s="1"/>
  <c r="BB75" i="1" l="1"/>
  <c r="D75" i="1"/>
  <c r="F75" i="1"/>
  <c r="L75" i="1" s="1"/>
  <c r="K76" i="1"/>
  <c r="BB76" i="1" s="1"/>
  <c r="F76" i="1" l="1"/>
  <c r="L76" i="1" s="1"/>
  <c r="K77" i="1"/>
  <c r="BB77" i="1" s="1"/>
  <c r="K78" i="1" l="1"/>
  <c r="F77" i="1"/>
  <c r="L77" i="1" s="1"/>
  <c r="BB78" i="1" l="1"/>
  <c r="F78" i="1"/>
  <c r="L78" i="1" s="1"/>
  <c r="K79" i="1"/>
  <c r="D79" i="1" s="1"/>
  <c r="F79" i="1" l="1"/>
  <c r="L79" i="1" s="1"/>
  <c r="BB79" i="1"/>
  <c r="K80" i="1"/>
  <c r="BB80" i="1" s="1"/>
  <c r="F80" i="1" l="1"/>
  <c r="L80" i="1" s="1"/>
  <c r="K81" i="1"/>
  <c r="T110" i="1"/>
  <c r="T109" i="1"/>
  <c r="BB81" i="1" l="1"/>
  <c r="D81" i="1"/>
  <c r="F81" i="1"/>
  <c r="L81" i="1" s="1"/>
  <c r="K82" i="1"/>
  <c r="U109" i="1"/>
  <c r="U110" i="1"/>
  <c r="BB82" i="1" l="1"/>
  <c r="D82" i="1"/>
  <c r="F82" i="1"/>
  <c r="L82" i="1" s="1"/>
  <c r="K83" i="1"/>
  <c r="D83" i="1" s="1"/>
  <c r="BB83" i="1" l="1"/>
  <c r="F83" i="1"/>
  <c r="L83" i="1" s="1"/>
  <c r="K84" i="1"/>
  <c r="BB84" i="1" l="1"/>
  <c r="D84" i="1"/>
  <c r="F84" i="1"/>
  <c r="L84" i="1" s="1"/>
  <c r="K85" i="1"/>
  <c r="BB85" i="1" l="1"/>
  <c r="D85" i="1"/>
  <c r="K86" i="1"/>
  <c r="F85" i="1"/>
  <c r="L85" i="1" s="1"/>
  <c r="BB86" i="1" l="1"/>
  <c r="D86" i="1"/>
  <c r="F86" i="1"/>
  <c r="L86" i="1" s="1"/>
  <c r="K87" i="1"/>
  <c r="BB87" i="1" l="1"/>
  <c r="D87" i="1"/>
  <c r="F87" i="1"/>
  <c r="L87" i="1" s="1"/>
  <c r="K88" i="1"/>
  <c r="F88" i="1" l="1"/>
  <c r="L88" i="1" s="1"/>
  <c r="BB88" i="1"/>
  <c r="K89" i="1"/>
  <c r="F89" i="1" l="1"/>
  <c r="L89" i="1" s="1"/>
  <c r="BB89" i="1"/>
  <c r="K90" i="1"/>
  <c r="BB90" i="1" s="1"/>
  <c r="F90" i="1" l="1"/>
  <c r="L90" i="1" s="1"/>
  <c r="K91" i="1"/>
  <c r="BB91" i="1" s="1"/>
  <c r="F91" i="1" l="1"/>
  <c r="L91" i="1" s="1"/>
  <c r="K92" i="1"/>
  <c r="BB92" i="1" s="1"/>
  <c r="F92" i="1" l="1"/>
  <c r="L92" i="1" s="1"/>
  <c r="K93" i="1"/>
  <c r="D93" i="1" s="1"/>
  <c r="F93" i="1" l="1"/>
  <c r="L93" i="1" s="1"/>
  <c r="BB93" i="1"/>
  <c r="K94" i="1"/>
  <c r="D94" i="1" s="1"/>
  <c r="BB94" i="1" l="1"/>
  <c r="F94" i="1"/>
  <c r="L94" i="1" s="1"/>
  <c r="K95" i="1"/>
  <c r="D95" i="1" s="1"/>
  <c r="F95" i="1" l="1"/>
  <c r="L95" i="1" s="1"/>
  <c r="BB95" i="1"/>
  <c r="K96" i="1"/>
  <c r="D96" i="1" s="1"/>
  <c r="BB96" i="1" l="1"/>
  <c r="F96" i="1"/>
  <c r="L96" i="1" s="1"/>
  <c r="K97" i="1"/>
  <c r="BB97" i="1" l="1"/>
  <c r="D97" i="1"/>
  <c r="F97" i="1"/>
  <c r="L97" i="1" s="1"/>
  <c r="K98" i="1"/>
  <c r="D98" i="1" s="1"/>
  <c r="F98" i="1" l="1"/>
  <c r="L98" i="1" s="1"/>
  <c r="BB98" i="1"/>
  <c r="K99" i="1"/>
  <c r="D99" i="1" s="1"/>
  <c r="F99" i="1" l="1"/>
  <c r="L99" i="1" s="1"/>
  <c r="BB99" i="1"/>
  <c r="K100" i="1"/>
  <c r="BB100" i="1" l="1"/>
  <c r="D100" i="1"/>
  <c r="K101" i="1"/>
  <c r="D101" i="1" s="1"/>
  <c r="F100" i="1"/>
  <c r="L100" i="1" s="1"/>
  <c r="F101" i="1" l="1"/>
  <c r="L101" i="1" s="1"/>
  <c r="BB101" i="1"/>
  <c r="K102" i="1"/>
  <c r="D102" i="1" s="1"/>
  <c r="F102" i="1" l="1"/>
  <c r="L102" i="1" s="1"/>
  <c r="BB102" i="1"/>
  <c r="K103" i="1"/>
  <c r="D103" i="1" s="1"/>
  <c r="F103" i="1" l="1"/>
  <c r="L103" i="1" s="1"/>
  <c r="BB103" i="1"/>
  <c r="K104" i="1"/>
  <c r="BB104" i="1" l="1"/>
  <c r="D104" i="1"/>
  <c r="F104" i="1"/>
  <c r="L104" i="1" s="1"/>
  <c r="K105" i="1"/>
  <c r="BB105" i="1" l="1"/>
  <c r="D105" i="1"/>
  <c r="F105" i="1"/>
  <c r="K106" i="1"/>
  <c r="BB106" i="1" l="1"/>
  <c r="D106" i="1"/>
  <c r="L105" i="1"/>
  <c r="F106" i="1"/>
  <c r="L106" i="1" s="1"/>
  <c r="K107" i="1"/>
  <c r="D107" i="1" s="1"/>
  <c r="F107" i="1" l="1"/>
  <c r="L107" i="1" s="1"/>
  <c r="BB107" i="1"/>
  <c r="K108" i="1"/>
  <c r="D108" i="1" s="1"/>
  <c r="BB108" i="1" l="1"/>
  <c r="BB109" i="1"/>
  <c r="F108" i="1"/>
  <c r="F109" i="1" s="1"/>
  <c r="L109" i="1" s="1"/>
  <c r="K119" i="1"/>
  <c r="BB119" i="1" l="1"/>
  <c r="L108" i="1"/>
  <c r="F113" i="1"/>
  <c r="F116" i="1" s="1"/>
  <c r="L116" i="1" s="1"/>
  <c r="K120" i="1"/>
  <c r="D120" i="1" s="1"/>
  <c r="BB120" i="1" l="1"/>
  <c r="L113" i="1"/>
  <c r="F118" i="1"/>
  <c r="L118" i="1" s="1"/>
  <c r="K121" i="1"/>
  <c r="F120" i="1"/>
  <c r="L120" i="1" s="1"/>
  <c r="BB121" i="1" l="1"/>
  <c r="D121" i="1"/>
  <c r="F119" i="1"/>
  <c r="L119" i="1" s="1"/>
  <c r="F121" i="1"/>
  <c r="L121" i="1" s="1"/>
  <c r="K122" i="1"/>
  <c r="D122" i="1" s="1"/>
  <c r="BB122" i="1" l="1"/>
  <c r="F122" i="1"/>
  <c r="L122" i="1" s="1"/>
  <c r="K123" i="1"/>
  <c r="D123" i="1" s="1"/>
  <c r="F123" i="1" l="1"/>
  <c r="L123" i="1" s="1"/>
  <c r="BB123" i="1"/>
  <c r="K124" i="1"/>
  <c r="BB124" i="1" l="1"/>
  <c r="D124" i="1"/>
  <c r="F124" i="1"/>
  <c r="L124" i="1" s="1"/>
  <c r="K125" i="1"/>
  <c r="BB125" i="1" l="1"/>
  <c r="F125" i="1"/>
  <c r="L125" i="1" s="1"/>
  <c r="K126" i="1"/>
  <c r="BB126" i="1" l="1"/>
  <c r="F126" i="1"/>
  <c r="L126" i="1" s="1"/>
  <c r="K127" i="1"/>
  <c r="F127" i="1" l="1"/>
  <c r="D127" i="1"/>
  <c r="BB127" i="1"/>
  <c r="L127" i="1"/>
  <c r="K128" i="1"/>
  <c r="BB128" i="1" l="1"/>
  <c r="D128" i="1"/>
  <c r="F128" i="1"/>
  <c r="L128" i="1" s="1"/>
  <c r="K129" i="1"/>
  <c r="D129" i="1" s="1"/>
  <c r="BB129" i="1" l="1"/>
  <c r="F129" i="1"/>
  <c r="L129" i="1" s="1"/>
  <c r="K130" i="1"/>
  <c r="BB130" i="1" l="1"/>
  <c r="D130" i="1"/>
  <c r="F130" i="1"/>
  <c r="L130" i="1" s="1"/>
  <c r="K131" i="1"/>
  <c r="D131" i="1" s="1"/>
  <c r="BB131" i="1" l="1"/>
  <c r="F131" i="1"/>
  <c r="L131" i="1" s="1"/>
  <c r="K132" i="1"/>
  <c r="BB132" i="1" l="1"/>
  <c r="D132" i="1"/>
  <c r="F132" i="1"/>
  <c r="L132" i="1" s="1"/>
  <c r="K133" i="1"/>
  <c r="D133" i="1" s="1"/>
  <c r="BB133" i="1" l="1"/>
  <c r="F133" i="1"/>
  <c r="L133" i="1" s="1"/>
  <c r="K134" i="1"/>
  <c r="D134" i="1" s="1"/>
  <c r="F134" i="1" l="1"/>
  <c r="L134" i="1" s="1"/>
  <c r="BB134" i="1"/>
  <c r="K135" i="1"/>
  <c r="BB135" i="1" l="1"/>
  <c r="F135" i="1"/>
  <c r="L135" i="1" s="1"/>
  <c r="K136" i="1"/>
  <c r="D136" i="1" s="1"/>
  <c r="BB136" i="1" l="1"/>
  <c r="F136" i="1"/>
  <c r="L136" i="1" s="1"/>
  <c r="K137" i="1"/>
  <c r="D137" i="1" s="1"/>
  <c r="BB137" i="1" l="1"/>
  <c r="F137" i="1"/>
  <c r="L137" i="1" s="1"/>
  <c r="K138" i="1"/>
  <c r="D138" i="1" s="1"/>
  <c r="F138" i="1" l="1"/>
  <c r="L138" i="1" s="1"/>
  <c r="BB138" i="1"/>
  <c r="K139" i="1"/>
  <c r="BB139" i="1" l="1"/>
  <c r="F139" i="1"/>
  <c r="L139" i="1" s="1"/>
  <c r="K140" i="1"/>
  <c r="D140" i="1" s="1"/>
  <c r="F140" i="1" l="1"/>
  <c r="L140" i="1" s="1"/>
  <c r="BB140" i="1"/>
  <c r="K141" i="1"/>
  <c r="D141" i="1" s="1"/>
  <c r="BB141" i="1" l="1"/>
  <c r="F141" i="1"/>
  <c r="L141" i="1" s="1"/>
  <c r="K142" i="1"/>
  <c r="D142" i="1" s="1"/>
  <c r="F142" i="1" l="1"/>
  <c r="L142" i="1" s="1"/>
  <c r="BB142" i="1"/>
  <c r="K143" i="1"/>
  <c r="D143" i="1" s="1"/>
  <c r="BB143" i="1" l="1"/>
  <c r="F143" i="1"/>
  <c r="L143" i="1" s="1"/>
  <c r="K144" i="1"/>
  <c r="BB144" i="1" l="1"/>
  <c r="D144" i="1"/>
  <c r="F144" i="1"/>
  <c r="L144" i="1" s="1"/>
  <c r="K145" i="1"/>
  <c r="D145" i="1" s="1"/>
  <c r="F145" i="1" l="1"/>
  <c r="L145" i="1" s="1"/>
  <c r="BB145" i="1"/>
  <c r="K146" i="1"/>
  <c r="D146" i="1" s="1"/>
  <c r="F146" i="1" l="1"/>
  <c r="L146" i="1" s="1"/>
  <c r="BB146" i="1"/>
  <c r="K147" i="1"/>
  <c r="D147" i="1" s="1"/>
  <c r="BB147" i="1" l="1"/>
  <c r="F147" i="1"/>
  <c r="L147" i="1" s="1"/>
  <c r="K148" i="1"/>
  <c r="E7" i="1" s="1"/>
  <c r="P74" i="1" s="1"/>
  <c r="AV7" i="1" l="1"/>
  <c r="AW7" i="1" s="1"/>
  <c r="AX7" i="1" s="1"/>
  <c r="D148" i="1"/>
  <c r="K7" i="1"/>
  <c r="F148" i="1"/>
  <c r="N7" i="1" s="1"/>
  <c r="Q9" i="1" l="1"/>
  <c r="N21" i="1"/>
  <c r="N33" i="1"/>
  <c r="N45" i="1"/>
  <c r="N57" i="1"/>
  <c r="N69" i="1"/>
  <c r="N10" i="1"/>
  <c r="N22" i="1"/>
  <c r="N34" i="1"/>
  <c r="N46" i="1"/>
  <c r="N58" i="1"/>
  <c r="N70" i="1"/>
  <c r="N56" i="1"/>
  <c r="N11" i="1"/>
  <c r="N23" i="1"/>
  <c r="N35" i="1"/>
  <c r="N47" i="1"/>
  <c r="N59" i="1"/>
  <c r="N71" i="1"/>
  <c r="N12" i="1"/>
  <c r="N24" i="1"/>
  <c r="N36" i="1"/>
  <c r="N48" i="1"/>
  <c r="N60" i="1"/>
  <c r="N72" i="1"/>
  <c r="N44" i="1"/>
  <c r="N13" i="1"/>
  <c r="N25" i="1"/>
  <c r="N37" i="1"/>
  <c r="N49" i="1"/>
  <c r="N61" i="1"/>
  <c r="N73" i="1"/>
  <c r="N14" i="1"/>
  <c r="N26" i="1"/>
  <c r="N38" i="1"/>
  <c r="N50" i="1"/>
  <c r="N62" i="1"/>
  <c r="N74" i="1"/>
  <c r="N68" i="1"/>
  <c r="N15" i="1"/>
  <c r="N27" i="1"/>
  <c r="N39" i="1"/>
  <c r="N51" i="1"/>
  <c r="N63" i="1"/>
  <c r="N9" i="1"/>
  <c r="AH16" i="1" s="1"/>
  <c r="N16" i="1"/>
  <c r="N28" i="1"/>
  <c r="N40" i="1"/>
  <c r="N52" i="1"/>
  <c r="N64" i="1"/>
  <c r="N17" i="1"/>
  <c r="N29" i="1"/>
  <c r="N41" i="1"/>
  <c r="N53" i="1"/>
  <c r="N65" i="1"/>
  <c r="N31" i="1"/>
  <c r="N55" i="1"/>
  <c r="N32" i="1"/>
  <c r="N18" i="1"/>
  <c r="N30" i="1"/>
  <c r="N42" i="1"/>
  <c r="N54" i="1"/>
  <c r="N66" i="1"/>
  <c r="N19" i="1"/>
  <c r="N43" i="1"/>
  <c r="N67" i="1"/>
  <c r="N20" i="1"/>
  <c r="L148" i="1"/>
  <c r="AV23" i="1"/>
  <c r="AV61" i="1"/>
  <c r="AV37" i="1"/>
  <c r="AV56" i="1"/>
  <c r="AV60" i="1"/>
  <c r="AV63" i="1"/>
  <c r="AV21" i="1"/>
  <c r="AV57" i="1"/>
  <c r="AV41" i="1"/>
  <c r="AV30" i="1"/>
  <c r="AV12" i="1"/>
  <c r="AV59" i="1"/>
  <c r="AV40" i="1"/>
  <c r="AV18" i="1"/>
  <c r="AV47" i="1"/>
  <c r="AV25" i="1"/>
  <c r="AV45" i="1"/>
  <c r="AV44" i="1"/>
  <c r="AV35" i="1"/>
  <c r="AV48" i="1"/>
  <c r="AV10" i="1"/>
  <c r="AV27" i="1"/>
  <c r="AV20" i="1"/>
  <c r="AV34" i="1"/>
  <c r="AV15" i="1"/>
  <c r="AV54" i="1"/>
  <c r="AV58" i="1"/>
  <c r="AV19" i="1"/>
  <c r="AV49" i="1"/>
  <c r="AV53" i="1"/>
  <c r="AV52" i="1"/>
  <c r="AV62" i="1"/>
  <c r="AV29" i="1"/>
  <c r="AV26" i="1"/>
  <c r="AV55" i="1"/>
  <c r="AV14" i="1"/>
  <c r="AV51" i="1"/>
  <c r="AV31" i="1"/>
  <c r="AV39" i="1"/>
  <c r="AV13" i="1"/>
  <c r="AV42" i="1"/>
  <c r="AV38" i="1"/>
  <c r="AV46" i="1"/>
  <c r="AV28" i="1"/>
  <c r="AV43" i="1"/>
  <c r="AV17" i="1"/>
  <c r="AV50" i="1"/>
  <c r="AV33" i="1"/>
  <c r="AV32" i="1"/>
  <c r="AV16" i="1"/>
  <c r="AV11" i="1"/>
  <c r="AV22" i="1"/>
  <c r="BE6" i="1"/>
  <c r="AV64" i="1"/>
  <c r="AV24" i="1"/>
  <c r="AV9" i="1"/>
  <c r="AV36" i="1"/>
  <c r="R5" i="1"/>
  <c r="R4" i="1"/>
  <c r="Q13" i="1" l="1"/>
  <c r="Q17" i="1" s="1"/>
  <c r="Q21" i="1" s="1"/>
  <c r="Q25" i="1" s="1"/>
  <c r="Q29" i="1" s="1"/>
  <c r="AH123" i="1"/>
  <c r="AH135" i="1"/>
  <c r="AH147" i="1"/>
  <c r="AH159" i="1"/>
  <c r="AH14" i="1"/>
  <c r="AH26" i="1"/>
  <c r="AH38" i="1"/>
  <c r="AH50" i="1"/>
  <c r="AH62" i="1"/>
  <c r="AH74" i="1"/>
  <c r="AH86" i="1"/>
  <c r="AH98" i="1"/>
  <c r="AH10" i="1"/>
  <c r="AH112" i="1"/>
  <c r="AH124" i="1"/>
  <c r="AH136" i="1"/>
  <c r="AH148" i="1"/>
  <c r="AH160" i="1"/>
  <c r="AH15" i="1"/>
  <c r="AH27" i="1"/>
  <c r="AH39" i="1"/>
  <c r="AH51" i="1"/>
  <c r="AH63" i="1"/>
  <c r="AH75" i="1"/>
  <c r="AH87" i="1"/>
  <c r="AH99" i="1"/>
  <c r="AH9" i="1"/>
  <c r="AH113" i="1"/>
  <c r="AH125" i="1"/>
  <c r="AH137" i="1"/>
  <c r="AH149" i="1"/>
  <c r="AH161" i="1"/>
  <c r="AH28" i="1"/>
  <c r="AH40" i="1"/>
  <c r="AH52" i="1"/>
  <c r="AH64" i="1"/>
  <c r="AH76" i="1"/>
  <c r="AH88" i="1"/>
  <c r="AH100" i="1"/>
  <c r="AH53" i="1"/>
  <c r="AH101" i="1"/>
  <c r="AH114" i="1"/>
  <c r="AH126" i="1"/>
  <c r="AH138" i="1"/>
  <c r="AH150" i="1"/>
  <c r="AH162" i="1"/>
  <c r="AH17" i="1"/>
  <c r="AH29" i="1"/>
  <c r="AH41" i="1"/>
  <c r="AH65" i="1"/>
  <c r="AH77" i="1"/>
  <c r="AH89" i="1"/>
  <c r="AH115" i="1"/>
  <c r="AH127" i="1"/>
  <c r="AH139" i="1"/>
  <c r="AH151" i="1"/>
  <c r="AH163" i="1"/>
  <c r="AH18" i="1"/>
  <c r="AH30" i="1"/>
  <c r="AH42" i="1"/>
  <c r="AH54" i="1"/>
  <c r="AH66" i="1"/>
  <c r="AH78" i="1"/>
  <c r="AH90" i="1"/>
  <c r="AH102" i="1"/>
  <c r="AH128" i="1"/>
  <c r="AH152" i="1"/>
  <c r="AH19" i="1"/>
  <c r="AH43" i="1"/>
  <c r="AH67" i="1"/>
  <c r="AH91" i="1"/>
  <c r="AH116" i="1"/>
  <c r="AH140" i="1"/>
  <c r="AH164" i="1"/>
  <c r="AH31" i="1"/>
  <c r="AH55" i="1"/>
  <c r="AH79" i="1"/>
  <c r="AH103" i="1"/>
  <c r="AH117" i="1"/>
  <c r="AH129" i="1"/>
  <c r="AH141" i="1"/>
  <c r="AH153" i="1"/>
  <c r="AH165" i="1"/>
  <c r="AH20" i="1"/>
  <c r="AH32" i="1"/>
  <c r="AH44" i="1"/>
  <c r="AH56" i="1"/>
  <c r="AH68" i="1"/>
  <c r="AH80" i="1"/>
  <c r="AH92" i="1"/>
  <c r="AH104" i="1"/>
  <c r="AH118" i="1"/>
  <c r="AH130" i="1"/>
  <c r="AH142" i="1"/>
  <c r="AH154" i="1"/>
  <c r="AH110" i="1"/>
  <c r="AH21" i="1"/>
  <c r="AH33" i="1"/>
  <c r="AH45" i="1"/>
  <c r="AH57" i="1"/>
  <c r="AH69" i="1"/>
  <c r="AH81" i="1"/>
  <c r="AH93" i="1"/>
  <c r="AH105" i="1"/>
  <c r="AH119" i="1"/>
  <c r="AH131" i="1"/>
  <c r="AH143" i="1"/>
  <c r="AH155" i="1"/>
  <c r="AH111" i="1"/>
  <c r="AH22" i="1"/>
  <c r="AH34" i="1"/>
  <c r="AH46" i="1"/>
  <c r="AH58" i="1"/>
  <c r="AH70" i="1"/>
  <c r="AH82" i="1"/>
  <c r="AH94" i="1"/>
  <c r="AH106" i="1"/>
  <c r="AH95" i="1"/>
  <c r="AH25" i="1"/>
  <c r="AH97" i="1"/>
  <c r="AH120" i="1"/>
  <c r="AH132" i="1"/>
  <c r="AH144" i="1"/>
  <c r="AH156" i="1"/>
  <c r="AH11" i="1"/>
  <c r="AH23" i="1"/>
  <c r="AH35" i="1"/>
  <c r="AH47" i="1"/>
  <c r="AH59" i="1"/>
  <c r="AH71" i="1"/>
  <c r="AH83" i="1"/>
  <c r="AH107" i="1"/>
  <c r="AH61" i="1"/>
  <c r="AH109" i="1"/>
  <c r="AH121" i="1"/>
  <c r="AH133" i="1"/>
  <c r="AH145" i="1"/>
  <c r="AH157" i="1"/>
  <c r="AH12" i="1"/>
  <c r="AH24" i="1"/>
  <c r="AH36" i="1"/>
  <c r="AH48" i="1"/>
  <c r="AH60" i="1"/>
  <c r="AH72" i="1"/>
  <c r="AH84" i="1"/>
  <c r="AH96" i="1"/>
  <c r="AH108" i="1"/>
  <c r="AH122" i="1"/>
  <c r="AH134" i="1"/>
  <c r="AH146" i="1"/>
  <c r="AH158" i="1"/>
  <c r="AH13" i="1"/>
  <c r="AH37" i="1"/>
  <c r="AH49" i="1"/>
  <c r="AH73" i="1"/>
  <c r="AH85" i="1"/>
  <c r="AZ62" i="1"/>
  <c r="BA62" i="1" s="1"/>
  <c r="AW62" i="1"/>
  <c r="AY62" i="1"/>
  <c r="AX62" i="1"/>
  <c r="AY46" i="1"/>
  <c r="AZ46" i="1" s="1"/>
  <c r="BA46" i="1" s="1"/>
  <c r="AX46" i="1"/>
  <c r="AW46" i="1"/>
  <c r="AX63" i="1"/>
  <c r="AY63" i="1"/>
  <c r="AZ63" i="1"/>
  <c r="BA63" i="1" s="1"/>
  <c r="AW63" i="1"/>
  <c r="AY50" i="1"/>
  <c r="AZ50" i="1" s="1"/>
  <c r="BA50" i="1" s="1"/>
  <c r="AW50" i="1"/>
  <c r="AX50" i="1"/>
  <c r="P75" i="1"/>
  <c r="AX41" i="1"/>
  <c r="AW41" i="1"/>
  <c r="AY52" i="1"/>
  <c r="AZ52" i="1" s="1"/>
  <c r="AX52" i="1"/>
  <c r="AW52" i="1"/>
  <c r="BF19" i="1"/>
  <c r="BF20" i="1"/>
  <c r="BG30" i="1"/>
  <c r="BF48" i="1"/>
  <c r="BG48" i="1"/>
  <c r="BF64" i="1"/>
  <c r="BG53" i="1"/>
  <c r="BG62" i="1"/>
  <c r="BF21" i="1"/>
  <c r="BF45" i="1"/>
  <c r="BF53" i="1"/>
  <c r="BG55" i="1"/>
  <c r="BF27" i="1"/>
  <c r="BG64" i="1"/>
  <c r="BG27" i="1"/>
  <c r="BG37" i="1"/>
  <c r="BG33" i="1"/>
  <c r="BF63" i="1"/>
  <c r="BF29" i="1"/>
  <c r="BF36" i="1"/>
  <c r="BF56" i="1"/>
  <c r="BF24" i="1"/>
  <c r="BF23" i="1"/>
  <c r="BF62" i="1"/>
  <c r="BF46" i="1"/>
  <c r="BG60" i="1"/>
  <c r="BG26" i="1"/>
  <c r="BF49" i="1"/>
  <c r="BF33" i="1"/>
  <c r="BF28" i="1"/>
  <c r="BF25" i="1"/>
  <c r="BF55" i="1"/>
  <c r="BG23" i="1"/>
  <c r="BF16" i="1"/>
  <c r="BG28" i="1"/>
  <c r="BF42" i="1"/>
  <c r="BG32" i="1"/>
  <c r="BF40" i="1"/>
  <c r="BG42" i="1"/>
  <c r="BG44" i="1"/>
  <c r="BF58" i="1"/>
  <c r="BG41" i="1"/>
  <c r="BG38" i="1"/>
  <c r="BG52" i="1"/>
  <c r="BG61" i="1"/>
  <c r="BF43" i="1"/>
  <c r="BF50" i="1"/>
  <c r="BF51" i="1"/>
  <c r="BG40" i="1"/>
  <c r="BF39" i="1"/>
  <c r="BF41" i="1"/>
  <c r="BF54" i="1"/>
  <c r="BF47" i="1"/>
  <c r="BG49" i="1"/>
  <c r="BG20" i="1"/>
  <c r="BF22" i="1"/>
  <c r="BG58" i="1"/>
  <c r="BG50" i="1"/>
  <c r="BF26" i="1"/>
  <c r="BF15" i="1"/>
  <c r="BF38" i="1"/>
  <c r="BF14" i="1"/>
  <c r="BF60" i="1"/>
  <c r="BG54" i="1"/>
  <c r="BG17" i="1"/>
  <c r="BF9" i="1"/>
  <c r="BG16" i="1"/>
  <c r="BF11" i="1"/>
  <c r="BF52" i="1"/>
  <c r="BG22" i="1"/>
  <c r="BG43" i="1"/>
  <c r="BF10" i="1"/>
  <c r="BG24" i="1"/>
  <c r="BG21" i="1"/>
  <c r="BG59" i="1"/>
  <c r="BF31" i="1"/>
  <c r="BG47" i="1"/>
  <c r="BF44" i="1"/>
  <c r="BF35" i="1"/>
  <c r="BG36" i="1"/>
  <c r="BF57" i="1"/>
  <c r="BF17" i="1"/>
  <c r="BF32" i="1"/>
  <c r="BG51" i="1"/>
  <c r="BG34" i="1"/>
  <c r="BG25" i="1"/>
  <c r="BG56" i="1"/>
  <c r="BG45" i="1"/>
  <c r="BF34" i="1"/>
  <c r="BF18" i="1"/>
  <c r="BF61" i="1"/>
  <c r="BG19" i="1"/>
  <c r="BG46" i="1"/>
  <c r="BF59" i="1"/>
  <c r="BG29" i="1"/>
  <c r="BF30" i="1"/>
  <c r="BG35" i="1"/>
  <c r="BG18" i="1"/>
  <c r="BG39" i="1"/>
  <c r="BF13" i="1"/>
  <c r="BG31" i="1"/>
  <c r="BF12" i="1"/>
  <c r="BG63" i="1"/>
  <c r="BG57" i="1"/>
  <c r="BF37" i="1"/>
  <c r="AZ60" i="1"/>
  <c r="BA60" i="1" s="1"/>
  <c r="AW60" i="1"/>
  <c r="AX60" i="1"/>
  <c r="AY60" i="1"/>
  <c r="P9" i="1"/>
  <c r="S10" i="1"/>
  <c r="T10" i="1" s="1"/>
  <c r="AW64" i="1"/>
  <c r="AZ64" i="1"/>
  <c r="BA64" i="1" s="1"/>
  <c r="AX64" i="1"/>
  <c r="AY64" i="1"/>
  <c r="AY44" i="1"/>
  <c r="AZ44" i="1" s="1"/>
  <c r="BA44" i="1" s="1"/>
  <c r="AW44" i="1"/>
  <c r="AX44" i="1"/>
  <c r="AY45" i="1"/>
  <c r="AZ45" i="1" s="1"/>
  <c r="BA45" i="1" s="1"/>
  <c r="AX45" i="1"/>
  <c r="AW45" i="1"/>
  <c r="AW39" i="1"/>
  <c r="AX39" i="1"/>
  <c r="AY39" i="1"/>
  <c r="AZ39" i="1" s="1"/>
  <c r="BA39" i="1" s="1"/>
  <c r="AY58" i="1"/>
  <c r="AZ58" i="1" s="1"/>
  <c r="BA58" i="1" s="1"/>
  <c r="AX58" i="1"/>
  <c r="AW58" i="1"/>
  <c r="AY47" i="1"/>
  <c r="AZ47" i="1" s="1"/>
  <c r="BA47" i="1" s="1"/>
  <c r="AX47" i="1"/>
  <c r="AW47" i="1"/>
  <c r="AY56" i="1"/>
  <c r="AZ56" i="1" s="1"/>
  <c r="BA56" i="1" s="1"/>
  <c r="AW56" i="1" s="1"/>
  <c r="AX56" i="1"/>
  <c r="AY43" i="1"/>
  <c r="AZ43" i="1" s="1"/>
  <c r="BA43" i="1" s="1"/>
  <c r="AW43" i="1"/>
  <c r="AX43" i="1"/>
  <c r="AY48" i="1"/>
  <c r="AZ48" i="1" s="1"/>
  <c r="BA48" i="1" s="1"/>
  <c r="AW48" i="1"/>
  <c r="AX48" i="1"/>
  <c r="AY49" i="1"/>
  <c r="AZ49" i="1" s="1"/>
  <c r="BA49" i="1" s="1"/>
  <c r="AW49" i="1"/>
  <c r="AX49" i="1"/>
  <c r="AY54" i="1"/>
  <c r="AZ54" i="1" s="1"/>
  <c r="BA54" i="1" s="1"/>
  <c r="AX54" i="1"/>
  <c r="AW54" i="1"/>
  <c r="AY55" i="1"/>
  <c r="AZ55" i="1" s="1"/>
  <c r="BA55" i="1" s="1"/>
  <c r="AW55" i="1"/>
  <c r="AX55" i="1"/>
  <c r="AY51" i="1"/>
  <c r="AZ51" i="1" s="1"/>
  <c r="BA51" i="1" s="1"/>
  <c r="AW51" i="1"/>
  <c r="AX51" i="1"/>
  <c r="AY40" i="1"/>
  <c r="AZ40" i="1" s="1"/>
  <c r="BA40" i="1" s="1"/>
  <c r="AW40" i="1"/>
  <c r="AX40" i="1"/>
  <c r="AW61" i="1"/>
  <c r="AX61" i="1"/>
  <c r="AY61" i="1"/>
  <c r="AZ61" i="1"/>
  <c r="BA61" i="1" s="1"/>
  <c r="AY57" i="1"/>
  <c r="AZ57" i="1" s="1"/>
  <c r="BA57" i="1" s="1"/>
  <c r="AX57" i="1"/>
  <c r="AW57" i="1"/>
  <c r="AY53" i="1"/>
  <c r="AZ53" i="1" s="1"/>
  <c r="AW53" i="1"/>
  <c r="AX53" i="1"/>
  <c r="AX42" i="1"/>
  <c r="AW42" i="1"/>
  <c r="AY59" i="1"/>
  <c r="AZ59" i="1" s="1"/>
  <c r="BA59" i="1" s="1"/>
  <c r="AW59" i="1"/>
  <c r="AX59" i="1"/>
  <c r="BG15" i="1" l="1"/>
  <c r="AH7" i="1"/>
  <c r="Q33" i="1"/>
  <c r="Q37" i="1" s="1"/>
  <c r="Q41" i="1" s="1"/>
  <c r="Q45" i="1" s="1"/>
  <c r="Q49" i="1" s="1"/>
  <c r="Q53" i="1" s="1"/>
  <c r="Q57" i="1" s="1"/>
  <c r="Q61" i="1" s="1"/>
  <c r="Q65" i="1" s="1"/>
  <c r="Q69" i="1" s="1"/>
  <c r="BG13" i="1"/>
  <c r="BG14" i="1"/>
  <c r="BG12" i="1"/>
  <c r="BG11" i="1"/>
  <c r="AI142" i="1"/>
  <c r="AJ142" i="1"/>
  <c r="AI118" i="1"/>
  <c r="AJ118" i="1"/>
  <c r="AJ129" i="1"/>
  <c r="AI129" i="1"/>
  <c r="AI151" i="1"/>
  <c r="AK151" i="1" s="1"/>
  <c r="AJ151" i="1"/>
  <c r="AL151" i="1" s="1"/>
  <c r="AI138" i="1"/>
  <c r="AK138" i="1" s="1"/>
  <c r="AJ138" i="1"/>
  <c r="AL138" i="1" s="1"/>
  <c r="AI163" i="1"/>
  <c r="AK163" i="1" s="1"/>
  <c r="AJ163" i="1"/>
  <c r="AL163" i="1" s="1"/>
  <c r="AI117" i="1"/>
  <c r="AK117" i="1" s="1"/>
  <c r="AJ117" i="1"/>
  <c r="AL117" i="1" s="1"/>
  <c r="AI152" i="1"/>
  <c r="AK152" i="1" s="1"/>
  <c r="AJ152" i="1"/>
  <c r="AL152" i="1" s="1"/>
  <c r="AI139" i="1"/>
  <c r="AJ139" i="1"/>
  <c r="AI126" i="1"/>
  <c r="AJ126" i="1"/>
  <c r="AI161" i="1"/>
  <c r="AK161" i="1" s="1"/>
  <c r="AJ161" i="1"/>
  <c r="AL161" i="1" s="1"/>
  <c r="AJ141" i="1"/>
  <c r="AL141" i="1" s="1"/>
  <c r="AI141" i="1"/>
  <c r="AK141" i="1" s="1"/>
  <c r="AI146" i="1"/>
  <c r="AK146" i="1" s="1"/>
  <c r="AJ146" i="1"/>
  <c r="AL146" i="1" s="1"/>
  <c r="AI157" i="1"/>
  <c r="AK157" i="1" s="1"/>
  <c r="AJ157" i="1"/>
  <c r="AL157" i="1" s="1"/>
  <c r="AI128" i="1"/>
  <c r="AK128" i="1" s="1"/>
  <c r="AJ128" i="1"/>
  <c r="AL128" i="1" s="1"/>
  <c r="AI127" i="1"/>
  <c r="AK127" i="1" s="1"/>
  <c r="AJ127" i="1"/>
  <c r="AL127" i="1" s="1"/>
  <c r="AI114" i="1"/>
  <c r="AK114" i="1" s="1"/>
  <c r="AJ114" i="1"/>
  <c r="AL114" i="1" s="1"/>
  <c r="AJ149" i="1"/>
  <c r="AL149" i="1" s="1"/>
  <c r="AI149" i="1"/>
  <c r="AK149" i="1" s="1"/>
  <c r="AI134" i="1"/>
  <c r="AK134" i="1" s="1"/>
  <c r="AJ134" i="1"/>
  <c r="AL134" i="1" s="1"/>
  <c r="AI145" i="1"/>
  <c r="AJ145" i="1"/>
  <c r="AP115" i="1"/>
  <c r="AQ115" i="1" s="1"/>
  <c r="AI115" i="1"/>
  <c r="AK115" i="1" s="1"/>
  <c r="AJ115" i="1"/>
  <c r="AL115" i="1" s="1"/>
  <c r="AJ137" i="1"/>
  <c r="AL137" i="1" s="1"/>
  <c r="AI137" i="1"/>
  <c r="AK137" i="1" s="1"/>
  <c r="AI160" i="1"/>
  <c r="AK160" i="1" s="1"/>
  <c r="AJ160" i="1"/>
  <c r="AL160" i="1" s="1"/>
  <c r="AI122" i="1"/>
  <c r="AK122" i="1" s="1"/>
  <c r="AJ122" i="1"/>
  <c r="AL122" i="1" s="1"/>
  <c r="AJ133" i="1"/>
  <c r="AL133" i="1" s="1"/>
  <c r="AI133" i="1"/>
  <c r="AK133" i="1" s="1"/>
  <c r="AJ156" i="1"/>
  <c r="AL156" i="1" s="1"/>
  <c r="AI156" i="1"/>
  <c r="AK156" i="1" s="1"/>
  <c r="AJ125" i="1"/>
  <c r="AI125" i="1"/>
  <c r="AI148" i="1"/>
  <c r="AK148" i="1" s="1"/>
  <c r="AJ148" i="1"/>
  <c r="AL148" i="1" s="1"/>
  <c r="AI130" i="1"/>
  <c r="AJ130" i="1"/>
  <c r="AI108" i="1"/>
  <c r="AK108" i="1" s="1"/>
  <c r="AJ108" i="1"/>
  <c r="AL108" i="1" s="1"/>
  <c r="AJ121" i="1"/>
  <c r="AL121" i="1" s="1"/>
  <c r="AI121" i="1"/>
  <c r="AK121" i="1" s="1"/>
  <c r="AI144" i="1"/>
  <c r="AJ144" i="1"/>
  <c r="AI113" i="1"/>
  <c r="AJ113" i="1"/>
  <c r="AI136" i="1"/>
  <c r="AK136" i="1" s="1"/>
  <c r="AJ136" i="1"/>
  <c r="AL136" i="1" s="1"/>
  <c r="AI159" i="1"/>
  <c r="AK159" i="1" s="1"/>
  <c r="AJ159" i="1"/>
  <c r="AL159" i="1" s="1"/>
  <c r="AI153" i="1"/>
  <c r="AK153" i="1" s="1"/>
  <c r="AJ153" i="1"/>
  <c r="AL153" i="1" s="1"/>
  <c r="AI109" i="1"/>
  <c r="AJ109" i="1"/>
  <c r="AI132" i="1"/>
  <c r="AK132" i="1" s="1"/>
  <c r="AJ132" i="1"/>
  <c r="AL132" i="1" s="1"/>
  <c r="AJ164" i="1"/>
  <c r="AL164" i="1" s="1"/>
  <c r="AI164" i="1"/>
  <c r="AK164" i="1" s="1"/>
  <c r="AP124" i="1"/>
  <c r="AQ124" i="1" s="1"/>
  <c r="AJ124" i="1"/>
  <c r="AL124" i="1" s="1"/>
  <c r="AI124" i="1"/>
  <c r="AK124" i="1" s="1"/>
  <c r="AI147" i="1"/>
  <c r="AK147" i="1" s="1"/>
  <c r="AJ147" i="1"/>
  <c r="AL147" i="1" s="1"/>
  <c r="AI162" i="1"/>
  <c r="AK162" i="1" s="1"/>
  <c r="AJ162" i="1"/>
  <c r="AL162" i="1" s="1"/>
  <c r="AP120" i="1"/>
  <c r="AQ120" i="1" s="1"/>
  <c r="AJ120" i="1"/>
  <c r="AL120" i="1" s="1"/>
  <c r="AI120" i="1"/>
  <c r="AK120" i="1" s="1"/>
  <c r="AI111" i="1"/>
  <c r="AK111" i="1" s="1"/>
  <c r="AJ111" i="1"/>
  <c r="AL111" i="1" s="1"/>
  <c r="AJ140" i="1"/>
  <c r="AL140" i="1" s="1"/>
  <c r="AI140" i="1"/>
  <c r="AK140" i="1" s="1"/>
  <c r="AJ112" i="1"/>
  <c r="AL112" i="1" s="1"/>
  <c r="AI112" i="1"/>
  <c r="AK112" i="1" s="1"/>
  <c r="AI135" i="1"/>
  <c r="AJ135" i="1"/>
  <c r="AI131" i="1"/>
  <c r="AK131" i="1" s="1"/>
  <c r="AJ131" i="1"/>
  <c r="AL131" i="1" s="1"/>
  <c r="AI119" i="1"/>
  <c r="AJ119" i="1"/>
  <c r="AI155" i="1"/>
  <c r="AK155" i="1" s="1"/>
  <c r="AJ155" i="1"/>
  <c r="AL155" i="1" s="1"/>
  <c r="AI110" i="1"/>
  <c r="AK110" i="1" s="1"/>
  <c r="AJ110" i="1"/>
  <c r="AL110" i="1" s="1"/>
  <c r="AJ116" i="1"/>
  <c r="AI116" i="1"/>
  <c r="AI123" i="1"/>
  <c r="AK123" i="1" s="1"/>
  <c r="AJ123" i="1"/>
  <c r="AL123" i="1" s="1"/>
  <c r="AI150" i="1"/>
  <c r="AK150" i="1" s="1"/>
  <c r="AJ150" i="1"/>
  <c r="AL150" i="1" s="1"/>
  <c r="AI158" i="1"/>
  <c r="AK158" i="1" s="1"/>
  <c r="AJ158" i="1"/>
  <c r="AL158" i="1" s="1"/>
  <c r="AI143" i="1"/>
  <c r="AK143" i="1" s="1"/>
  <c r="AJ143" i="1"/>
  <c r="AL143" i="1" s="1"/>
  <c r="AI154" i="1"/>
  <c r="AK154" i="1" s="1"/>
  <c r="AJ154" i="1"/>
  <c r="AL154" i="1" s="1"/>
  <c r="AI165" i="1"/>
  <c r="AK165" i="1" s="1"/>
  <c r="AJ165" i="1"/>
  <c r="AL165" i="1" s="1"/>
  <c r="BG10" i="1"/>
  <c r="BG9" i="1"/>
  <c r="AI50" i="1"/>
  <c r="AJ50" i="1"/>
  <c r="AI35" i="1"/>
  <c r="AK35" i="1" s="1"/>
  <c r="AJ35" i="1"/>
  <c r="AL35" i="1" s="1"/>
  <c r="AP35" i="1"/>
  <c r="AQ35" i="1" s="1"/>
  <c r="AI68" i="1"/>
  <c r="AK68" i="1" s="1"/>
  <c r="AJ68" i="1"/>
  <c r="AL68" i="1" s="1"/>
  <c r="AP68" i="1"/>
  <c r="AQ68" i="1" s="1"/>
  <c r="AJ85" i="1"/>
  <c r="AL85" i="1" s="1"/>
  <c r="AI85" i="1"/>
  <c r="AK85" i="1" s="1"/>
  <c r="AP85" i="1"/>
  <c r="AQ85" i="1" s="1"/>
  <c r="AJ95" i="1"/>
  <c r="AL95" i="1" s="1"/>
  <c r="AP95" i="1"/>
  <c r="AQ95" i="1" s="1"/>
  <c r="AI95" i="1"/>
  <c r="AK95" i="1" s="1"/>
  <c r="AJ18" i="1"/>
  <c r="AI18" i="1"/>
  <c r="AP138" i="1"/>
  <c r="AQ138" i="1" s="1"/>
  <c r="AI86" i="1"/>
  <c r="AJ86" i="1"/>
  <c r="AI33" i="1"/>
  <c r="AJ33" i="1"/>
  <c r="AP137" i="1"/>
  <c r="AQ137" i="1" s="1"/>
  <c r="AP154" i="1"/>
  <c r="AQ154" i="1" s="1"/>
  <c r="BA53" i="1"/>
  <c r="BA52" i="1"/>
  <c r="AP147" i="1"/>
  <c r="AQ147" i="1" s="1"/>
  <c r="AP162" i="1"/>
  <c r="AQ162" i="1" s="1"/>
  <c r="AP140" i="1"/>
  <c r="AQ140" i="1" s="1"/>
  <c r="AJ96" i="1"/>
  <c r="AL96" i="1" s="1"/>
  <c r="AI96" i="1"/>
  <c r="AK96" i="1" s="1"/>
  <c r="AP96" i="1"/>
  <c r="AQ96" i="1" s="1"/>
  <c r="AP132" i="1"/>
  <c r="AQ132" i="1" s="1"/>
  <c r="AI27" i="1"/>
  <c r="AJ27" i="1"/>
  <c r="AI90" i="1"/>
  <c r="AJ90" i="1"/>
  <c r="AP158" i="1"/>
  <c r="AQ158" i="1" s="1"/>
  <c r="AI70" i="1"/>
  <c r="AJ70" i="1"/>
  <c r="AJ73" i="1"/>
  <c r="AL73" i="1" s="1"/>
  <c r="AI73" i="1"/>
  <c r="AK73" i="1" s="1"/>
  <c r="AP73" i="1"/>
  <c r="AQ73" i="1" s="1"/>
  <c r="AI102" i="1"/>
  <c r="AJ102" i="1"/>
  <c r="AI30" i="1"/>
  <c r="AJ30" i="1"/>
  <c r="AJ51" i="1"/>
  <c r="AL51" i="1" s="1"/>
  <c r="AI51" i="1"/>
  <c r="AK51" i="1" s="1"/>
  <c r="AP51" i="1"/>
  <c r="AQ51" i="1" s="1"/>
  <c r="AP163" i="1"/>
  <c r="AQ163" i="1" s="1"/>
  <c r="AJ53" i="1"/>
  <c r="AL53" i="1" s="1"/>
  <c r="AI53" i="1"/>
  <c r="AK53" i="1" s="1"/>
  <c r="AP53" i="1"/>
  <c r="AQ53" i="1" s="1"/>
  <c r="AI105" i="1"/>
  <c r="AJ105" i="1"/>
  <c r="AI79" i="1"/>
  <c r="AK79" i="1" s="1"/>
  <c r="AP79" i="1"/>
  <c r="AQ79" i="1" s="1"/>
  <c r="AJ79" i="1"/>
  <c r="AL79" i="1" s="1"/>
  <c r="AJ48" i="1"/>
  <c r="AI48" i="1"/>
  <c r="AP98" i="1"/>
  <c r="AQ98" i="1" s="1"/>
  <c r="AI98" i="1"/>
  <c r="AK98" i="1" s="1"/>
  <c r="AJ98" i="1"/>
  <c r="AL98" i="1" s="1"/>
  <c r="AP151" i="1"/>
  <c r="AQ151" i="1" s="1"/>
  <c r="AP123" i="1"/>
  <c r="AQ123" i="1" s="1"/>
  <c r="P11" i="1"/>
  <c r="P10" i="1"/>
  <c r="AJ17" i="1"/>
  <c r="AI17" i="1"/>
  <c r="AJ40" i="1"/>
  <c r="AI40" i="1"/>
  <c r="AI10" i="1"/>
  <c r="AJ10" i="1"/>
  <c r="AI55" i="1"/>
  <c r="AJ55" i="1"/>
  <c r="AI103" i="1"/>
  <c r="AK103" i="1" s="1"/>
  <c r="AP103" i="1"/>
  <c r="AQ103" i="1" s="1"/>
  <c r="AJ103" i="1"/>
  <c r="AL103" i="1" s="1"/>
  <c r="AP153" i="1"/>
  <c r="AQ153" i="1" s="1"/>
  <c r="AP133" i="1"/>
  <c r="AQ133" i="1" s="1"/>
  <c r="AJ24" i="1"/>
  <c r="AI24" i="1"/>
  <c r="AP164" i="1"/>
  <c r="AQ164" i="1" s="1"/>
  <c r="AP49" i="1"/>
  <c r="AQ49" i="1" s="1"/>
  <c r="AJ49" i="1"/>
  <c r="AL49" i="1" s="1"/>
  <c r="AI49" i="1"/>
  <c r="AK49" i="1" s="1"/>
  <c r="AI9" i="1"/>
  <c r="AW1" i="1"/>
  <c r="AJ9" i="1"/>
  <c r="AL9" i="1" s="1"/>
  <c r="AI38" i="1"/>
  <c r="AJ38" i="1"/>
  <c r="AJ46" i="1"/>
  <c r="AL46" i="1" s="1"/>
  <c r="AI46" i="1"/>
  <c r="AK46" i="1" s="1"/>
  <c r="AP46" i="1"/>
  <c r="AQ46" i="1" s="1"/>
  <c r="AP146" i="1"/>
  <c r="AQ146" i="1" s="1"/>
  <c r="AI47" i="1"/>
  <c r="AJ47" i="1"/>
  <c r="AJ87" i="1"/>
  <c r="AI87" i="1"/>
  <c r="AI43" i="1"/>
  <c r="AJ43" i="1"/>
  <c r="AI57" i="1"/>
  <c r="AK57" i="1" s="1"/>
  <c r="AP57" i="1"/>
  <c r="AQ57" i="1" s="1"/>
  <c r="AJ57" i="1"/>
  <c r="AL57" i="1" s="1"/>
  <c r="AJ75" i="1"/>
  <c r="AI75" i="1"/>
  <c r="AJ54" i="1"/>
  <c r="AL54" i="1" s="1"/>
  <c r="AI54" i="1"/>
  <c r="AK54" i="1" s="1"/>
  <c r="AP54" i="1"/>
  <c r="AQ54" i="1" s="1"/>
  <c r="AP141" i="1"/>
  <c r="AQ141" i="1" s="1"/>
  <c r="AI52" i="1"/>
  <c r="AK52" i="1" s="1"/>
  <c r="AP52" i="1"/>
  <c r="AQ52" i="1" s="1"/>
  <c r="AJ52" i="1"/>
  <c r="AL52" i="1" s="1"/>
  <c r="AJ88" i="1"/>
  <c r="AI88" i="1"/>
  <c r="AI44" i="1"/>
  <c r="AK44" i="1" s="1"/>
  <c r="AJ44" i="1"/>
  <c r="AL44" i="1" s="1"/>
  <c r="AP44" i="1"/>
  <c r="AQ44" i="1" s="1"/>
  <c r="AJ36" i="1"/>
  <c r="AL36" i="1" s="1"/>
  <c r="AP36" i="1"/>
  <c r="AQ36" i="1" s="1"/>
  <c r="AI36" i="1"/>
  <c r="AK36" i="1" s="1"/>
  <c r="AP148" i="1"/>
  <c r="AQ148" i="1" s="1"/>
  <c r="AI32" i="1"/>
  <c r="AK32" i="1" s="1"/>
  <c r="AJ32" i="1"/>
  <c r="AL32" i="1" s="1"/>
  <c r="AP32" i="1"/>
  <c r="AQ32" i="1" s="1"/>
  <c r="AI76" i="1"/>
  <c r="AJ76" i="1"/>
  <c r="AI66" i="1"/>
  <c r="AJ66" i="1"/>
  <c r="AJ100" i="1"/>
  <c r="AL100" i="1" s="1"/>
  <c r="AP100" i="1"/>
  <c r="AQ100" i="1" s="1"/>
  <c r="AI100" i="1"/>
  <c r="AK100" i="1" s="1"/>
  <c r="AI78" i="1"/>
  <c r="AJ78" i="1"/>
  <c r="AJ65" i="1"/>
  <c r="AI65" i="1"/>
  <c r="AJ92" i="1"/>
  <c r="AI92" i="1"/>
  <c r="AI15" i="1"/>
  <c r="AJ15" i="1"/>
  <c r="AJ37" i="1"/>
  <c r="AL37" i="1" s="1"/>
  <c r="AI37" i="1"/>
  <c r="AK37" i="1" s="1"/>
  <c r="AP37" i="1"/>
  <c r="AQ37" i="1" s="1"/>
  <c r="P76" i="1"/>
  <c r="AP152" i="1"/>
  <c r="AQ152" i="1" s="1"/>
  <c r="AJ21" i="1"/>
  <c r="AI21" i="1"/>
  <c r="AI56" i="1"/>
  <c r="AJ56" i="1"/>
  <c r="AJ72" i="1"/>
  <c r="AL72" i="1" s="1"/>
  <c r="AI72" i="1"/>
  <c r="AK72" i="1" s="1"/>
  <c r="AP72" i="1"/>
  <c r="AQ72" i="1" s="1"/>
  <c r="AI67" i="1"/>
  <c r="AK67" i="1" s="1"/>
  <c r="AJ67" i="1"/>
  <c r="AL67" i="1" s="1"/>
  <c r="AP67" i="1"/>
  <c r="AQ67" i="1" s="1"/>
  <c r="AI34" i="1"/>
  <c r="AJ34" i="1"/>
  <c r="AJ19" i="1"/>
  <c r="AI19" i="1"/>
  <c r="AI99" i="1"/>
  <c r="AJ99" i="1"/>
  <c r="AP136" i="1"/>
  <c r="AQ136" i="1" s="1"/>
  <c r="S14" i="1"/>
  <c r="P13" i="1"/>
  <c r="AJ62" i="1"/>
  <c r="AL62" i="1" s="1"/>
  <c r="AP62" i="1"/>
  <c r="AQ62" i="1" s="1"/>
  <c r="AI62" i="1"/>
  <c r="AK62" i="1" s="1"/>
  <c r="AJ74" i="1"/>
  <c r="AL74" i="1" s="1"/>
  <c r="AI74" i="1"/>
  <c r="AK74" i="1" s="1"/>
  <c r="AP74" i="1"/>
  <c r="AQ74" i="1" s="1"/>
  <c r="AI91" i="1"/>
  <c r="AJ91" i="1"/>
  <c r="AP160" i="1"/>
  <c r="AQ160" i="1" s="1"/>
  <c r="AP127" i="1"/>
  <c r="AQ127" i="1" s="1"/>
  <c r="AI22" i="1"/>
  <c r="AJ22" i="1"/>
  <c r="AP122" i="1"/>
  <c r="AQ122" i="1" s="1"/>
  <c r="AP108" i="1"/>
  <c r="AQ108" i="1" s="1"/>
  <c r="AI94" i="1"/>
  <c r="AK94" i="1" s="1"/>
  <c r="AJ94" i="1"/>
  <c r="AL94" i="1" s="1"/>
  <c r="AJ84" i="1"/>
  <c r="AI84" i="1"/>
  <c r="AP134" i="1"/>
  <c r="AQ134" i="1" s="1"/>
  <c r="AI77" i="1"/>
  <c r="AJ77" i="1"/>
  <c r="AP131" i="1"/>
  <c r="AQ131" i="1" s="1"/>
  <c r="AJ14" i="1"/>
  <c r="AL14" i="1" s="1"/>
  <c r="AI14" i="1"/>
  <c r="AK14" i="1" s="1"/>
  <c r="AP14" i="1"/>
  <c r="AQ14" i="1" s="1"/>
  <c r="AI29" i="1"/>
  <c r="AJ29" i="1"/>
  <c r="AJ12" i="1"/>
  <c r="AI12" i="1"/>
  <c r="AJ11" i="1"/>
  <c r="AI11" i="1"/>
  <c r="AP165" i="1"/>
  <c r="AQ165" i="1" s="1"/>
  <c r="AJ20" i="1"/>
  <c r="AI20" i="1"/>
  <c r="AJ97" i="1"/>
  <c r="AL97" i="1" s="1"/>
  <c r="AI97" i="1"/>
  <c r="AK97" i="1" s="1"/>
  <c r="AP97" i="1"/>
  <c r="AQ97" i="1" s="1"/>
  <c r="AI64" i="1"/>
  <c r="AJ64" i="1"/>
  <c r="AP121" i="1"/>
  <c r="AQ121" i="1" s="1"/>
  <c r="AP159" i="1"/>
  <c r="AQ159" i="1" s="1"/>
  <c r="AJ39" i="1"/>
  <c r="AI39" i="1"/>
  <c r="AJ25" i="1"/>
  <c r="AI25" i="1"/>
  <c r="AI23" i="1"/>
  <c r="AJ23" i="1"/>
  <c r="AP156" i="1"/>
  <c r="AQ156" i="1" s="1"/>
  <c r="AI71" i="1"/>
  <c r="AJ71" i="1"/>
  <c r="AJ101" i="1"/>
  <c r="AL101" i="1" s="1"/>
  <c r="AP101" i="1"/>
  <c r="AQ101" i="1" s="1"/>
  <c r="AI101" i="1"/>
  <c r="AK101" i="1" s="1"/>
  <c r="AI45" i="1"/>
  <c r="AJ45" i="1"/>
  <c r="AP114" i="1"/>
  <c r="AQ114" i="1" s="1"/>
  <c r="AP149" i="1"/>
  <c r="AQ149" i="1" s="1"/>
  <c r="AI107" i="1"/>
  <c r="AJ107" i="1"/>
  <c r="AP82" i="1"/>
  <c r="AQ82" i="1" s="1"/>
  <c r="AI82" i="1"/>
  <c r="AK82" i="1" s="1"/>
  <c r="AJ82" i="1"/>
  <c r="AL82" i="1" s="1"/>
  <c r="AJ69" i="1"/>
  <c r="AI69" i="1"/>
  <c r="AJ41" i="1"/>
  <c r="AL41" i="1" s="1"/>
  <c r="AI41" i="1"/>
  <c r="AK41" i="1" s="1"/>
  <c r="AP41" i="1"/>
  <c r="AQ41" i="1" s="1"/>
  <c r="AP157" i="1"/>
  <c r="AQ157" i="1" s="1"/>
  <c r="AP155" i="1"/>
  <c r="AQ155" i="1" s="1"/>
  <c r="AI42" i="1"/>
  <c r="AJ42" i="1"/>
  <c r="AP150" i="1"/>
  <c r="AQ150" i="1" s="1"/>
  <c r="AI80" i="1"/>
  <c r="AJ80" i="1"/>
  <c r="AP143" i="1"/>
  <c r="AQ143" i="1" s="1"/>
  <c r="AI106" i="1"/>
  <c r="AJ106" i="1"/>
  <c r="AJ31" i="1"/>
  <c r="AL31" i="1" s="1"/>
  <c r="AI31" i="1"/>
  <c r="AK31" i="1" s="1"/>
  <c r="AP31" i="1"/>
  <c r="AQ31" i="1" s="1"/>
  <c r="AP161" i="1"/>
  <c r="AQ161" i="1" s="1"/>
  <c r="AP104" i="1"/>
  <c r="AQ104" i="1" s="1"/>
  <c r="AJ104" i="1"/>
  <c r="AL104" i="1" s="1"/>
  <c r="AI104" i="1"/>
  <c r="AK104" i="1" s="1"/>
  <c r="AP112" i="1"/>
  <c r="AQ112" i="1" s="1"/>
  <c r="AI26" i="1"/>
  <c r="AK26" i="1" s="1"/>
  <c r="AJ26" i="1"/>
  <c r="AL26" i="1" s="1"/>
  <c r="AP26" i="1"/>
  <c r="AQ26" i="1" s="1"/>
  <c r="AJ89" i="1"/>
  <c r="AI89" i="1"/>
  <c r="AI81" i="1"/>
  <c r="AK81" i="1" s="1"/>
  <c r="AJ81" i="1"/>
  <c r="AL81" i="1" s="1"/>
  <c r="AP81" i="1"/>
  <c r="AQ81" i="1" s="1"/>
  <c r="AI58" i="1"/>
  <c r="AK58" i="1" s="1"/>
  <c r="AP58" i="1"/>
  <c r="AQ58" i="1" s="1"/>
  <c r="AJ58" i="1"/>
  <c r="AL58" i="1" s="1"/>
  <c r="AJ28" i="1"/>
  <c r="AL28" i="1" s="1"/>
  <c r="AP28" i="1"/>
  <c r="AQ28" i="1" s="1"/>
  <c r="AI28" i="1"/>
  <c r="AK28" i="1" s="1"/>
  <c r="AJ13" i="1"/>
  <c r="AI13" i="1"/>
  <c r="AJ61" i="1"/>
  <c r="AL61" i="1" s="1"/>
  <c r="AI61" i="1"/>
  <c r="AK61" i="1" s="1"/>
  <c r="AP61" i="1"/>
  <c r="AQ61" i="1" s="1"/>
  <c r="AI16" i="1"/>
  <c r="AJ16" i="1"/>
  <c r="AJ60" i="1"/>
  <c r="AI60" i="1"/>
  <c r="AJ63" i="1"/>
  <c r="AL63" i="1" s="1"/>
  <c r="AI63" i="1"/>
  <c r="AK63" i="1" s="1"/>
  <c r="AP63" i="1"/>
  <c r="AQ63" i="1" s="1"/>
  <c r="AP93" i="1"/>
  <c r="AQ93" i="1" s="1"/>
  <c r="AJ93" i="1"/>
  <c r="AL93" i="1" s="1"/>
  <c r="AI93" i="1"/>
  <c r="AK93" i="1" s="1"/>
  <c r="AJ83" i="1"/>
  <c r="AI83" i="1"/>
  <c r="AI59" i="1"/>
  <c r="AJ59" i="1"/>
  <c r="AP117" i="1"/>
  <c r="AQ117" i="1" s="1"/>
  <c r="AL139" i="1" l="1"/>
  <c r="AK139" i="1"/>
  <c r="AL135" i="1"/>
  <c r="AK135" i="1"/>
  <c r="AK126" i="1"/>
  <c r="AL126" i="1"/>
  <c r="AM126" i="1" s="1"/>
  <c r="AL125" i="1"/>
  <c r="AK125" i="1"/>
  <c r="AM125" i="1" s="1"/>
  <c r="AL119" i="1"/>
  <c r="AK119" i="1"/>
  <c r="AL109" i="1"/>
  <c r="AK109" i="1"/>
  <c r="AK92" i="1"/>
  <c r="AL92" i="1"/>
  <c r="AK89" i="1"/>
  <c r="AL89" i="1"/>
  <c r="AL80" i="1"/>
  <c r="AK80" i="1"/>
  <c r="AL77" i="1"/>
  <c r="AK77" i="1"/>
  <c r="AL71" i="1"/>
  <c r="AL76" i="1"/>
  <c r="AK76" i="1"/>
  <c r="AK71" i="1"/>
  <c r="AK69" i="1"/>
  <c r="AL69" i="1"/>
  <c r="AK65" i="1"/>
  <c r="AL65" i="1"/>
  <c r="AK60" i="1"/>
  <c r="AL60" i="1"/>
  <c r="AL55" i="1"/>
  <c r="AK55" i="1"/>
  <c r="AL39" i="1"/>
  <c r="AK39" i="1"/>
  <c r="AL34" i="1"/>
  <c r="AK34" i="1"/>
  <c r="AK13" i="1"/>
  <c r="AL13" i="1"/>
  <c r="AL38" i="1"/>
  <c r="AK38" i="1"/>
  <c r="AK70" i="1"/>
  <c r="AL70" i="1"/>
  <c r="AK116" i="1"/>
  <c r="AL116" i="1"/>
  <c r="AL142" i="1"/>
  <c r="AK142" i="1"/>
  <c r="AL144" i="1"/>
  <c r="AK144" i="1"/>
  <c r="AL145" i="1"/>
  <c r="AK145" i="1"/>
  <c r="AK129" i="1"/>
  <c r="AL129" i="1"/>
  <c r="AL66" i="1"/>
  <c r="AK87" i="1"/>
  <c r="AL87" i="1"/>
  <c r="AK66" i="1"/>
  <c r="AK25" i="1"/>
  <c r="AL25" i="1"/>
  <c r="AK20" i="1"/>
  <c r="AL20" i="1"/>
  <c r="AL12" i="1"/>
  <c r="AK12" i="1"/>
  <c r="AM121" i="1"/>
  <c r="AN121" i="1" s="1"/>
  <c r="AO121" i="1" s="1"/>
  <c r="AM146" i="1"/>
  <c r="AN146" i="1" s="1"/>
  <c r="AO146" i="1" s="1"/>
  <c r="AM137" i="1"/>
  <c r="AN137" i="1" s="1"/>
  <c r="AO137" i="1" s="1"/>
  <c r="AM158" i="1"/>
  <c r="AN158" i="1" s="1"/>
  <c r="AO158" i="1" s="1"/>
  <c r="AM111" i="1"/>
  <c r="AN111" i="1" s="1"/>
  <c r="AO111" i="1" s="1"/>
  <c r="AM164" i="1"/>
  <c r="AN164" i="1" s="1"/>
  <c r="AO164" i="1" s="1"/>
  <c r="AM147" i="1"/>
  <c r="AN147" i="1" s="1"/>
  <c r="AO147" i="1" s="1"/>
  <c r="AM154" i="1"/>
  <c r="AN154" i="1" s="1"/>
  <c r="AO154" i="1" s="1"/>
  <c r="AM159" i="1"/>
  <c r="AN159" i="1" s="1"/>
  <c r="AO159" i="1" s="1"/>
  <c r="AM163" i="1"/>
  <c r="AN163" i="1" s="1"/>
  <c r="AO163" i="1" s="1"/>
  <c r="AM114" i="1"/>
  <c r="AN114" i="1" s="1"/>
  <c r="AO114" i="1" s="1"/>
  <c r="AM161" i="1"/>
  <c r="AN161" i="1" s="1"/>
  <c r="AO161" i="1" s="1"/>
  <c r="AM138" i="1"/>
  <c r="AN138" i="1" s="1"/>
  <c r="AO138" i="1" s="1"/>
  <c r="AM120" i="1"/>
  <c r="AN120" i="1" s="1"/>
  <c r="AO120" i="1" s="1"/>
  <c r="AL130" i="1"/>
  <c r="AM122" i="1"/>
  <c r="AN122" i="1" s="1"/>
  <c r="AO122" i="1" s="1"/>
  <c r="AM124" i="1"/>
  <c r="AN124" i="1" s="1"/>
  <c r="AO124" i="1" s="1"/>
  <c r="AK130" i="1"/>
  <c r="AM140" i="1"/>
  <c r="AN140" i="1" s="1"/>
  <c r="AO140" i="1" s="1"/>
  <c r="AL113" i="1"/>
  <c r="AK113" i="1"/>
  <c r="AM156" i="1"/>
  <c r="AN156" i="1" s="1"/>
  <c r="AO156" i="1" s="1"/>
  <c r="AM133" i="1"/>
  <c r="AN133" i="1" s="1"/>
  <c r="AO133" i="1" s="1"/>
  <c r="AM112" i="1"/>
  <c r="AN112" i="1" s="1"/>
  <c r="AO112" i="1" s="1"/>
  <c r="AM149" i="1"/>
  <c r="AN149" i="1" s="1"/>
  <c r="AO149" i="1" s="1"/>
  <c r="AM141" i="1"/>
  <c r="AN141" i="1" s="1"/>
  <c r="AO141" i="1" s="1"/>
  <c r="AM160" i="1"/>
  <c r="AN160" i="1" s="1"/>
  <c r="AO160" i="1" s="1"/>
  <c r="AM110" i="1"/>
  <c r="AN110" i="1" s="1"/>
  <c r="AO110" i="1" s="1"/>
  <c r="AM155" i="1"/>
  <c r="AN155" i="1" s="1"/>
  <c r="AO155" i="1" s="1"/>
  <c r="AM143" i="1"/>
  <c r="AN143" i="1" s="1"/>
  <c r="AO143" i="1" s="1"/>
  <c r="AM148" i="1"/>
  <c r="AN148" i="1" s="1"/>
  <c r="AO148" i="1" s="1"/>
  <c r="AM127" i="1"/>
  <c r="AN127" i="1" s="1"/>
  <c r="AO127" i="1" s="1"/>
  <c r="AM151" i="1"/>
  <c r="AN151" i="1" s="1"/>
  <c r="AO151" i="1" s="1"/>
  <c r="AM136" i="1"/>
  <c r="AN136" i="1" s="1"/>
  <c r="AO136" i="1" s="1"/>
  <c r="AM115" i="1"/>
  <c r="AN115" i="1" s="1"/>
  <c r="AO115" i="1" s="1"/>
  <c r="AM150" i="1"/>
  <c r="AN150" i="1" s="1"/>
  <c r="AO150" i="1" s="1"/>
  <c r="AM132" i="1"/>
  <c r="AN132" i="1" s="1"/>
  <c r="AO132" i="1" s="1"/>
  <c r="AM128" i="1"/>
  <c r="AN128" i="1" s="1"/>
  <c r="AO128" i="1" s="1"/>
  <c r="AL118" i="1"/>
  <c r="AM123" i="1"/>
  <c r="AN123" i="1" s="1"/>
  <c r="AO123" i="1" s="1"/>
  <c r="AM131" i="1"/>
  <c r="AN131" i="1" s="1"/>
  <c r="AO131" i="1" s="1"/>
  <c r="AM157" i="1"/>
  <c r="AN157" i="1" s="1"/>
  <c r="AO157" i="1" s="1"/>
  <c r="AM152" i="1"/>
  <c r="AN152" i="1" s="1"/>
  <c r="AO152" i="1" s="1"/>
  <c r="AK118" i="1"/>
  <c r="AM162" i="1"/>
  <c r="AN162" i="1" s="1"/>
  <c r="AO162" i="1" s="1"/>
  <c r="AM165" i="1"/>
  <c r="AN165" i="1" s="1"/>
  <c r="AO165" i="1" s="1"/>
  <c r="AM153" i="1"/>
  <c r="AN153" i="1" s="1"/>
  <c r="AO153" i="1" s="1"/>
  <c r="AM108" i="1"/>
  <c r="AN108" i="1" s="1"/>
  <c r="AO108" i="1" s="1"/>
  <c r="AM134" i="1"/>
  <c r="AN134" i="1" s="1"/>
  <c r="AO134" i="1" s="1"/>
  <c r="AM117" i="1"/>
  <c r="AN117" i="1" s="1"/>
  <c r="AO117" i="1" s="1"/>
  <c r="AL107" i="1"/>
  <c r="AK107" i="1"/>
  <c r="AL102" i="1"/>
  <c r="AK102" i="1"/>
  <c r="AL88" i="1"/>
  <c r="AK88" i="1"/>
  <c r="AL99" i="1"/>
  <c r="AK99" i="1"/>
  <c r="AL86" i="1"/>
  <c r="AK86" i="1"/>
  <c r="AK56" i="1"/>
  <c r="AL56" i="1"/>
  <c r="AL19" i="1"/>
  <c r="AK19" i="1"/>
  <c r="AL27" i="1"/>
  <c r="AK27" i="1"/>
  <c r="AL105" i="1"/>
  <c r="AK105" i="1"/>
  <c r="AK91" i="1"/>
  <c r="AL91" i="1"/>
  <c r="AK84" i="1"/>
  <c r="AL84" i="1"/>
  <c r="AL78" i="1"/>
  <c r="AL83" i="1"/>
  <c r="AK83" i="1"/>
  <c r="AK78" i="1"/>
  <c r="AL106" i="1"/>
  <c r="AK106" i="1"/>
  <c r="AL59" i="1"/>
  <c r="AK59" i="1"/>
  <c r="AK90" i="1"/>
  <c r="AL90" i="1"/>
  <c r="AL75" i="1"/>
  <c r="AK75" i="1"/>
  <c r="AK15" i="1"/>
  <c r="AL43" i="1"/>
  <c r="AK43" i="1"/>
  <c r="AK30" i="1"/>
  <c r="AL30" i="1"/>
  <c r="AL15" i="1"/>
  <c r="AL64" i="1"/>
  <c r="AK64" i="1"/>
  <c r="AK24" i="1"/>
  <c r="AL24" i="1"/>
  <c r="AL23" i="1"/>
  <c r="AK23" i="1"/>
  <c r="AL22" i="1"/>
  <c r="AK22" i="1"/>
  <c r="AK21" i="1"/>
  <c r="AL21" i="1"/>
  <c r="AL18" i="1"/>
  <c r="AK18" i="1"/>
  <c r="AK16" i="1"/>
  <c r="AL16" i="1"/>
  <c r="AL50" i="1"/>
  <c r="AK50" i="1"/>
  <c r="AK48" i="1"/>
  <c r="AL48" i="1"/>
  <c r="AL47" i="1"/>
  <c r="AK47" i="1"/>
  <c r="AL45" i="1"/>
  <c r="AK45" i="1"/>
  <c r="AL42" i="1"/>
  <c r="AK42" i="1"/>
  <c r="AL29" i="1"/>
  <c r="AK29" i="1"/>
  <c r="AK40" i="1"/>
  <c r="AM28" i="1"/>
  <c r="AN28" i="1" s="1"/>
  <c r="AO28" i="1" s="1"/>
  <c r="AL40" i="1"/>
  <c r="AL33" i="1"/>
  <c r="AK33" i="1"/>
  <c r="AM63" i="1"/>
  <c r="AN63" i="1" s="1"/>
  <c r="AO63" i="1" s="1"/>
  <c r="AM14" i="1"/>
  <c r="AN14" i="1" s="1"/>
  <c r="AO14" i="1" s="1"/>
  <c r="AM95" i="1"/>
  <c r="AN95" i="1" s="1"/>
  <c r="AO95" i="1" s="1"/>
  <c r="AM82" i="1"/>
  <c r="AN82" i="1" s="1"/>
  <c r="AO82" i="1" s="1"/>
  <c r="AM97" i="1"/>
  <c r="AN97" i="1" s="1"/>
  <c r="AO97" i="1" s="1"/>
  <c r="AM104" i="1"/>
  <c r="AN104" i="1" s="1"/>
  <c r="AO104" i="1" s="1"/>
  <c r="AM58" i="1"/>
  <c r="AN58" i="1" s="1"/>
  <c r="AO58" i="1" s="1"/>
  <c r="AM93" i="1"/>
  <c r="AN93" i="1" s="1"/>
  <c r="AO93" i="1" s="1"/>
  <c r="AM31" i="1"/>
  <c r="AN31" i="1" s="1"/>
  <c r="AO31" i="1" s="1"/>
  <c r="AM36" i="1"/>
  <c r="AN36" i="1" s="1"/>
  <c r="AO36" i="1" s="1"/>
  <c r="AM49" i="1"/>
  <c r="AN49" i="1" s="1"/>
  <c r="AO49" i="1" s="1"/>
  <c r="AM92" i="1"/>
  <c r="AM96" i="1"/>
  <c r="AN96" i="1" s="1"/>
  <c r="AO96" i="1" s="1"/>
  <c r="AM54" i="1"/>
  <c r="AN54" i="1" s="1"/>
  <c r="AO54" i="1" s="1"/>
  <c r="AM46" i="1"/>
  <c r="AN46" i="1" s="1"/>
  <c r="AO46" i="1" s="1"/>
  <c r="AM98" i="1"/>
  <c r="AN98" i="1" s="1"/>
  <c r="AO98" i="1" s="1"/>
  <c r="AM53" i="1"/>
  <c r="AN53" i="1" s="1"/>
  <c r="AO53" i="1" s="1"/>
  <c r="AM37" i="1"/>
  <c r="AN37" i="1" s="1"/>
  <c r="AO37" i="1" s="1"/>
  <c r="AM73" i="1"/>
  <c r="AN73" i="1" s="1"/>
  <c r="AO73" i="1" s="1"/>
  <c r="AM52" i="1"/>
  <c r="AN52" i="1" s="1"/>
  <c r="AO52" i="1" s="1"/>
  <c r="AM57" i="1"/>
  <c r="AN57" i="1" s="1"/>
  <c r="AO57" i="1" s="1"/>
  <c r="AM72" i="1"/>
  <c r="AN72" i="1" s="1"/>
  <c r="AO72" i="1" s="1"/>
  <c r="AM68" i="1"/>
  <c r="AN68" i="1" s="1"/>
  <c r="AO68" i="1" s="1"/>
  <c r="AM67" i="1"/>
  <c r="AN67" i="1" s="1"/>
  <c r="AO67" i="1" s="1"/>
  <c r="AM94" i="1"/>
  <c r="AN94" i="1" s="1"/>
  <c r="AO94" i="1" s="1"/>
  <c r="AP94" i="1" s="1"/>
  <c r="AQ94" i="1" s="1"/>
  <c r="AM51" i="1"/>
  <c r="AN51" i="1" s="1"/>
  <c r="AO51" i="1" s="1"/>
  <c r="AM62" i="1"/>
  <c r="AN62" i="1" s="1"/>
  <c r="AO62" i="1" s="1"/>
  <c r="P77" i="1"/>
  <c r="AM44" i="1"/>
  <c r="AN44" i="1" s="1"/>
  <c r="AO44" i="1" s="1"/>
  <c r="AK17" i="1"/>
  <c r="AM103" i="1"/>
  <c r="AN103" i="1" s="1"/>
  <c r="AO103" i="1" s="1"/>
  <c r="AL17" i="1"/>
  <c r="AM26" i="1"/>
  <c r="AN26" i="1" s="1"/>
  <c r="AO26" i="1" s="1"/>
  <c r="AM32" i="1"/>
  <c r="AN32" i="1" s="1"/>
  <c r="AO32" i="1" s="1"/>
  <c r="AM101" i="1"/>
  <c r="AN101" i="1" s="1"/>
  <c r="AO101" i="1" s="1"/>
  <c r="AM100" i="1"/>
  <c r="AN100" i="1" s="1"/>
  <c r="AO100" i="1" s="1"/>
  <c r="AM61" i="1"/>
  <c r="AN61" i="1" s="1"/>
  <c r="AO61" i="1" s="1"/>
  <c r="AM41" i="1"/>
  <c r="AN41" i="1" s="1"/>
  <c r="AO41" i="1" s="1"/>
  <c r="AM35" i="1"/>
  <c r="AN35" i="1" s="1"/>
  <c r="AO35" i="1" s="1"/>
  <c r="AL10" i="1"/>
  <c r="AM74" i="1"/>
  <c r="AN74" i="1" s="1"/>
  <c r="AO74" i="1" s="1"/>
  <c r="P15" i="1"/>
  <c r="P14" i="1"/>
  <c r="AK9" i="1"/>
  <c r="AK10" i="1"/>
  <c r="AK11" i="1"/>
  <c r="AL11" i="1"/>
  <c r="P17" i="1"/>
  <c r="S18" i="1"/>
  <c r="AM79" i="1"/>
  <c r="AN79" i="1" s="1"/>
  <c r="AO79" i="1" s="1"/>
  <c r="AM81" i="1"/>
  <c r="AN81" i="1" s="1"/>
  <c r="AO81" i="1" s="1"/>
  <c r="AM85" i="1"/>
  <c r="AN85" i="1" s="1"/>
  <c r="AO85" i="1" s="1"/>
  <c r="AM135" i="1" l="1"/>
  <c r="AM65" i="1"/>
  <c r="AM77" i="1"/>
  <c r="AM139" i="1"/>
  <c r="AM119" i="1"/>
  <c r="AM109" i="1"/>
  <c r="AM76" i="1"/>
  <c r="AM89" i="1"/>
  <c r="AM80" i="1"/>
  <c r="AM71" i="1"/>
  <c r="AM60" i="1"/>
  <c r="AM69" i="1"/>
  <c r="AM55" i="1"/>
  <c r="AM38" i="1"/>
  <c r="AM34" i="1"/>
  <c r="AM39" i="1"/>
  <c r="AM13" i="1"/>
  <c r="AM70" i="1"/>
  <c r="AM145" i="1"/>
  <c r="AM116" i="1"/>
  <c r="AM144" i="1"/>
  <c r="AM142" i="1"/>
  <c r="AM20" i="1"/>
  <c r="AM66" i="1"/>
  <c r="AM129" i="1"/>
  <c r="AM25" i="1"/>
  <c r="AM87" i="1"/>
  <c r="AM12" i="1"/>
  <c r="AM130" i="1"/>
  <c r="AN130" i="1" s="1"/>
  <c r="AM27" i="1"/>
  <c r="AM102" i="1"/>
  <c r="AM113" i="1"/>
  <c r="AM118" i="1"/>
  <c r="AM107" i="1"/>
  <c r="AM88" i="1"/>
  <c r="AM99" i="1"/>
  <c r="AM56" i="1"/>
  <c r="AM105" i="1"/>
  <c r="AM19" i="1"/>
  <c r="AM86" i="1"/>
  <c r="AM84" i="1"/>
  <c r="AM91" i="1"/>
  <c r="AM78" i="1"/>
  <c r="AM83" i="1"/>
  <c r="AM59" i="1"/>
  <c r="AM75" i="1"/>
  <c r="AM106" i="1"/>
  <c r="AM24" i="1"/>
  <c r="AM90" i="1"/>
  <c r="AM30" i="1"/>
  <c r="AM43" i="1"/>
  <c r="AM15" i="1"/>
  <c r="AM21" i="1"/>
  <c r="AM23" i="1"/>
  <c r="AM64" i="1"/>
  <c r="AM22" i="1"/>
  <c r="AM18" i="1"/>
  <c r="AM50" i="1"/>
  <c r="AM48" i="1"/>
  <c r="AM16" i="1"/>
  <c r="AM45" i="1"/>
  <c r="AM33" i="1"/>
  <c r="AM47" i="1"/>
  <c r="AM42" i="1"/>
  <c r="AM29" i="1"/>
  <c r="AM40" i="1"/>
  <c r="AM17" i="1"/>
  <c r="P78" i="1"/>
  <c r="AL7" i="1"/>
  <c r="AM10" i="1"/>
  <c r="AM11" i="1"/>
  <c r="P18" i="1"/>
  <c r="P19" i="1"/>
  <c r="P21" i="1"/>
  <c r="S22" i="1"/>
  <c r="AM9" i="1"/>
  <c r="AN9" i="1" s="1"/>
  <c r="AK7" i="1"/>
  <c r="AN139" i="1" l="1"/>
  <c r="AN135" i="1"/>
  <c r="AN126" i="1"/>
  <c r="AN125" i="1"/>
  <c r="AN119" i="1"/>
  <c r="AN109" i="1"/>
  <c r="AN92" i="1"/>
  <c r="AN89" i="1"/>
  <c r="AN65" i="1"/>
  <c r="AN80" i="1"/>
  <c r="AN77" i="1"/>
  <c r="AN76" i="1"/>
  <c r="AN71" i="1"/>
  <c r="AN69" i="1"/>
  <c r="AN60" i="1"/>
  <c r="AN55" i="1"/>
  <c r="AN39" i="1"/>
  <c r="AN34" i="1"/>
  <c r="AN13" i="1"/>
  <c r="AN38" i="1"/>
  <c r="AN70" i="1"/>
  <c r="AN116" i="1"/>
  <c r="AN142" i="1"/>
  <c r="AN144" i="1"/>
  <c r="AN145" i="1"/>
  <c r="AN129" i="1"/>
  <c r="AN87" i="1"/>
  <c r="AN66" i="1"/>
  <c r="AN25" i="1"/>
  <c r="AN20" i="1"/>
  <c r="AN12" i="1"/>
  <c r="AN113" i="1"/>
  <c r="AN118" i="1"/>
  <c r="AN107" i="1"/>
  <c r="AN102" i="1"/>
  <c r="AN88" i="1"/>
  <c r="AN99" i="1"/>
  <c r="AN86" i="1"/>
  <c r="AN56" i="1"/>
  <c r="AN19" i="1"/>
  <c r="AN27" i="1"/>
  <c r="AN105" i="1"/>
  <c r="AN91" i="1"/>
  <c r="AN84" i="1"/>
  <c r="AN83" i="1"/>
  <c r="AN78" i="1"/>
  <c r="AN106" i="1"/>
  <c r="AN59" i="1"/>
  <c r="AN90" i="1"/>
  <c r="AN43" i="1"/>
  <c r="AN75" i="1"/>
  <c r="AN15" i="1"/>
  <c r="AN30" i="1"/>
  <c r="AN64" i="1"/>
  <c r="AN24" i="1"/>
  <c r="AN23" i="1"/>
  <c r="AN22" i="1"/>
  <c r="AN21" i="1"/>
  <c r="AN47" i="1"/>
  <c r="AN18" i="1"/>
  <c r="AN16" i="1"/>
  <c r="AN50" i="1"/>
  <c r="AN48" i="1"/>
  <c r="AN45" i="1"/>
  <c r="AN42" i="1"/>
  <c r="AN33" i="1"/>
  <c r="AN29" i="1"/>
  <c r="AN40" i="1"/>
  <c r="AN11" i="1"/>
  <c r="AN10" i="1"/>
  <c r="AO130" i="1" s="1"/>
  <c r="P25" i="1"/>
  <c r="S26" i="1"/>
  <c r="P79" i="1"/>
  <c r="P23" i="1"/>
  <c r="P22" i="1"/>
  <c r="AN17" i="1"/>
  <c r="AO139" i="1" l="1"/>
  <c r="AO135" i="1"/>
  <c r="AO126" i="1"/>
  <c r="AO125" i="1"/>
  <c r="AO119" i="1"/>
  <c r="AO109" i="1"/>
  <c r="AO92" i="1"/>
  <c r="AO89" i="1"/>
  <c r="AO80" i="1"/>
  <c r="AO77" i="1"/>
  <c r="AO76" i="1"/>
  <c r="AO71" i="1"/>
  <c r="AO69" i="1"/>
  <c r="AO65" i="1"/>
  <c r="AO60" i="1"/>
  <c r="AO50" i="1"/>
  <c r="AO55" i="1"/>
  <c r="AO39" i="1"/>
  <c r="AO34" i="1"/>
  <c r="AO13" i="1"/>
  <c r="AO38" i="1"/>
  <c r="AO70" i="1"/>
  <c r="AO116" i="1"/>
  <c r="AO142" i="1"/>
  <c r="AO144" i="1"/>
  <c r="AO145" i="1"/>
  <c r="AO129" i="1"/>
  <c r="AO87" i="1"/>
  <c r="AO66" i="1"/>
  <c r="AO25" i="1"/>
  <c r="AO20" i="1"/>
  <c r="AO12" i="1"/>
  <c r="AO113" i="1"/>
  <c r="AO118" i="1"/>
  <c r="AO107" i="1"/>
  <c r="AO102" i="1"/>
  <c r="AO99" i="1"/>
  <c r="AO88" i="1"/>
  <c r="AO86" i="1"/>
  <c r="AO56" i="1"/>
  <c r="AO19" i="1"/>
  <c r="AP130" i="1" s="1"/>
  <c r="AQ130" i="1" s="1"/>
  <c r="AO27" i="1"/>
  <c r="AO105" i="1"/>
  <c r="AO91" i="1"/>
  <c r="AO84" i="1"/>
  <c r="AO83" i="1"/>
  <c r="AO78" i="1"/>
  <c r="AO106" i="1"/>
  <c r="AO59" i="1"/>
  <c r="AO90" i="1"/>
  <c r="AO75" i="1"/>
  <c r="AO43" i="1"/>
  <c r="AO15" i="1"/>
  <c r="AO30" i="1"/>
  <c r="AO64" i="1"/>
  <c r="AO24" i="1"/>
  <c r="AO47" i="1"/>
  <c r="AO23" i="1"/>
  <c r="AO22" i="1"/>
  <c r="AO21" i="1"/>
  <c r="AO18" i="1"/>
  <c r="AO16" i="1"/>
  <c r="AO48" i="1"/>
  <c r="AO45" i="1"/>
  <c r="AO42" i="1"/>
  <c r="AO33" i="1"/>
  <c r="AO29" i="1"/>
  <c r="AO40" i="1"/>
  <c r="AO17" i="1"/>
  <c r="AO9" i="1"/>
  <c r="P29" i="1"/>
  <c r="S30" i="1"/>
  <c r="P27" i="1"/>
  <c r="P26" i="1"/>
  <c r="AO11" i="1"/>
  <c r="AO10" i="1"/>
  <c r="P80" i="1"/>
  <c r="AP139" i="1" l="1"/>
  <c r="AQ139" i="1" s="1"/>
  <c r="D139" i="1" s="1"/>
  <c r="AY38" i="1" s="1"/>
  <c r="AZ38" i="1" s="1"/>
  <c r="AP135" i="1"/>
  <c r="AQ135" i="1" s="1"/>
  <c r="AP126" i="1"/>
  <c r="AQ126" i="1" s="1"/>
  <c r="D126" i="1" s="1"/>
  <c r="AP125" i="1"/>
  <c r="AQ125" i="1" s="1"/>
  <c r="D125" i="1" s="1"/>
  <c r="AP119" i="1"/>
  <c r="AQ119" i="1" s="1"/>
  <c r="D119" i="1" s="1"/>
  <c r="AP109" i="1"/>
  <c r="AQ109" i="1" s="1"/>
  <c r="D109" i="1" s="1"/>
  <c r="AP92" i="1"/>
  <c r="AQ92" i="1" s="1"/>
  <c r="D92" i="1" s="1"/>
  <c r="AP89" i="1"/>
  <c r="AQ89" i="1" s="1"/>
  <c r="AP80" i="1"/>
  <c r="AQ80" i="1" s="1"/>
  <c r="D80" i="1" s="1"/>
  <c r="AP77" i="1"/>
  <c r="AQ77" i="1" s="1"/>
  <c r="D77" i="1" s="1"/>
  <c r="AP76" i="1"/>
  <c r="AQ76" i="1" s="1"/>
  <c r="D76" i="1" s="1"/>
  <c r="AP71" i="1"/>
  <c r="AQ71" i="1" s="1"/>
  <c r="D71" i="1" s="1"/>
  <c r="AP69" i="1"/>
  <c r="AQ69" i="1" s="1"/>
  <c r="D69" i="1" s="1"/>
  <c r="AP65" i="1"/>
  <c r="AQ65" i="1" s="1"/>
  <c r="D65" i="1" s="1"/>
  <c r="AP60" i="1"/>
  <c r="AQ60" i="1" s="1"/>
  <c r="D60" i="1" s="1"/>
  <c r="AP55" i="1"/>
  <c r="AQ55" i="1" s="1"/>
  <c r="D55" i="1" s="1"/>
  <c r="AP39" i="1"/>
  <c r="AQ39" i="1" s="1"/>
  <c r="D39" i="1" s="1"/>
  <c r="AP34" i="1"/>
  <c r="AQ34" i="1" s="1"/>
  <c r="D34" i="1" s="1"/>
  <c r="AP13" i="1"/>
  <c r="AQ13" i="1" s="1"/>
  <c r="D13" i="1" s="1"/>
  <c r="AP38" i="1"/>
  <c r="AQ38" i="1" s="1"/>
  <c r="AP70" i="1"/>
  <c r="AQ70" i="1" s="1"/>
  <c r="AP116" i="1"/>
  <c r="AQ116" i="1" s="1"/>
  <c r="AP142" i="1"/>
  <c r="AQ142" i="1" s="1"/>
  <c r="AY34" i="1" s="1"/>
  <c r="AZ34" i="1" s="1"/>
  <c r="AP144" i="1"/>
  <c r="AQ144" i="1" s="1"/>
  <c r="AP145" i="1"/>
  <c r="AQ145" i="1" s="1"/>
  <c r="AP129" i="1"/>
  <c r="AQ129" i="1" s="1"/>
  <c r="AP87" i="1"/>
  <c r="AQ87" i="1" s="1"/>
  <c r="AY41" i="1" s="1"/>
  <c r="AZ41" i="1" s="1"/>
  <c r="BA41" i="1" s="1"/>
  <c r="AP66" i="1"/>
  <c r="AQ66" i="1" s="1"/>
  <c r="AP25" i="1"/>
  <c r="AQ25" i="1" s="1"/>
  <c r="D25" i="1" s="1"/>
  <c r="AP20" i="1"/>
  <c r="AQ20" i="1" s="1"/>
  <c r="AP12" i="1"/>
  <c r="AQ12" i="1" s="1"/>
  <c r="D12" i="1" s="1"/>
  <c r="AP107" i="1"/>
  <c r="AQ107" i="1" s="1"/>
  <c r="AP110" i="1"/>
  <c r="AQ110" i="1" s="1"/>
  <c r="AP102" i="1"/>
  <c r="AQ102" i="1" s="1"/>
  <c r="AP99" i="1"/>
  <c r="AQ99" i="1" s="1"/>
  <c r="AP88" i="1"/>
  <c r="AQ88" i="1" s="1"/>
  <c r="AP47" i="1"/>
  <c r="AQ47" i="1" s="1"/>
  <c r="D47" i="1" s="1"/>
  <c r="AP111" i="1"/>
  <c r="AQ111" i="1" s="1"/>
  <c r="AP86" i="1"/>
  <c r="AQ86" i="1" s="1"/>
  <c r="AP56" i="1"/>
  <c r="AQ56" i="1" s="1"/>
  <c r="AP118" i="1"/>
  <c r="AQ118" i="1" s="1"/>
  <c r="AP19" i="1"/>
  <c r="AQ19" i="1" s="1"/>
  <c r="AP27" i="1"/>
  <c r="AQ27" i="1" s="1"/>
  <c r="AP105" i="1"/>
  <c r="AQ105" i="1" s="1"/>
  <c r="AP113" i="1"/>
  <c r="AQ113" i="1" s="1"/>
  <c r="AP91" i="1"/>
  <c r="AQ91" i="1" s="1"/>
  <c r="AP84" i="1"/>
  <c r="AQ84" i="1" s="1"/>
  <c r="AP83" i="1"/>
  <c r="AQ83" i="1" s="1"/>
  <c r="AP78" i="1"/>
  <c r="AQ78" i="1" s="1"/>
  <c r="D78" i="1" s="1"/>
  <c r="AP106" i="1"/>
  <c r="AQ106" i="1" s="1"/>
  <c r="AP59" i="1"/>
  <c r="AQ59" i="1" s="1"/>
  <c r="D59" i="1" s="1"/>
  <c r="AP90" i="1"/>
  <c r="AQ90" i="1" s="1"/>
  <c r="AP75" i="1"/>
  <c r="AQ75" i="1" s="1"/>
  <c r="AP43" i="1"/>
  <c r="AQ43" i="1" s="1"/>
  <c r="AP30" i="1"/>
  <c r="AQ30" i="1" s="1"/>
  <c r="D30" i="1" s="1"/>
  <c r="AP15" i="1"/>
  <c r="AQ15" i="1" s="1"/>
  <c r="D15" i="1" s="1"/>
  <c r="AP64" i="1"/>
  <c r="AP24" i="1"/>
  <c r="AQ24" i="1" s="1"/>
  <c r="AP23" i="1"/>
  <c r="AQ23" i="1" s="1"/>
  <c r="AP22" i="1"/>
  <c r="AQ22" i="1" s="1"/>
  <c r="AP21" i="1"/>
  <c r="AQ21" i="1" s="1"/>
  <c r="AP18" i="1"/>
  <c r="AQ18" i="1" s="1"/>
  <c r="AP16" i="1"/>
  <c r="AQ16" i="1" s="1"/>
  <c r="D16" i="1" s="1"/>
  <c r="AP50" i="1"/>
  <c r="AQ50" i="1" s="1"/>
  <c r="D50" i="1" s="1"/>
  <c r="AP48" i="1"/>
  <c r="AQ48" i="1" s="1"/>
  <c r="AP45" i="1"/>
  <c r="AP42" i="1"/>
  <c r="AQ42" i="1" s="1"/>
  <c r="AP29" i="1"/>
  <c r="AQ29" i="1" s="1"/>
  <c r="AP40" i="1"/>
  <c r="AQ40" i="1" s="1"/>
  <c r="AP33" i="1"/>
  <c r="AQ33" i="1" s="1"/>
  <c r="AP9" i="1"/>
  <c r="AQ9" i="1" s="1"/>
  <c r="AP11" i="1"/>
  <c r="AQ11" i="1" s="1"/>
  <c r="AP128" i="1"/>
  <c r="AQ128" i="1" s="1"/>
  <c r="P30" i="1"/>
  <c r="P31" i="1"/>
  <c r="P33" i="1"/>
  <c r="S34" i="1"/>
  <c r="P81" i="1"/>
  <c r="AP10" i="1"/>
  <c r="AQ10" i="1" s="1"/>
  <c r="AP17" i="1"/>
  <c r="AQ17" i="1" s="1"/>
  <c r="AO7" i="1"/>
  <c r="AY33" i="1" l="1"/>
  <c r="AZ33" i="1" s="1"/>
  <c r="D88" i="1"/>
  <c r="AY26" i="1" s="1"/>
  <c r="AZ26" i="1" s="1"/>
  <c r="D91" i="1"/>
  <c r="AY25" i="1"/>
  <c r="AZ25" i="1" s="1"/>
  <c r="D89" i="1"/>
  <c r="AY27" i="1" s="1"/>
  <c r="AZ27" i="1" s="1"/>
  <c r="D90" i="1"/>
  <c r="AY28" i="1" s="1"/>
  <c r="AZ28" i="1" s="1"/>
  <c r="AY32" i="1"/>
  <c r="AZ32" i="1" s="1"/>
  <c r="D135" i="1"/>
  <c r="AY35" i="1" s="1"/>
  <c r="AZ35" i="1" s="1"/>
  <c r="AY42" i="1"/>
  <c r="AZ42" i="1" s="1"/>
  <c r="BA42" i="1" s="1"/>
  <c r="AQ45" i="1"/>
  <c r="D45" i="1" s="1"/>
  <c r="AY14" i="1" s="1"/>
  <c r="AZ14" i="1" s="1"/>
  <c r="S108" i="1"/>
  <c r="AY23" i="1"/>
  <c r="AZ23" i="1" s="1"/>
  <c r="AY24" i="1"/>
  <c r="AZ24" i="1" s="1"/>
  <c r="AY22" i="1"/>
  <c r="AZ22" i="1" s="1"/>
  <c r="AY17" i="1"/>
  <c r="AZ17" i="1" s="1"/>
  <c r="AQ64" i="1"/>
  <c r="S107" i="1"/>
  <c r="AY15" i="1"/>
  <c r="AZ15" i="1" s="1"/>
  <c r="AY18" i="1"/>
  <c r="AZ18" i="1" s="1"/>
  <c r="AY16" i="1"/>
  <c r="AZ16" i="1" s="1"/>
  <c r="AY12" i="1"/>
  <c r="AZ12" i="1" s="1"/>
  <c r="D10" i="1"/>
  <c r="D11" i="1"/>
  <c r="AY11" i="1" s="1"/>
  <c r="AZ11" i="1" s="1"/>
  <c r="AW2" i="1"/>
  <c r="AZ2" i="1"/>
  <c r="AZ3" i="1"/>
  <c r="AZ4" i="1"/>
  <c r="AW3" i="1"/>
  <c r="AZ5" i="1"/>
  <c r="AW4" i="1"/>
  <c r="P82" i="1"/>
  <c r="P35" i="1"/>
  <c r="P34" i="1"/>
  <c r="P37" i="1"/>
  <c r="S38" i="1"/>
  <c r="AZ1" i="1"/>
  <c r="AW5" i="1"/>
  <c r="AY30" i="1" l="1"/>
  <c r="AZ30" i="1" s="1"/>
  <c r="AY29" i="1"/>
  <c r="AZ29" i="1" s="1"/>
  <c r="AY37" i="1"/>
  <c r="AZ37" i="1" s="1"/>
  <c r="AY31" i="1"/>
  <c r="AZ31" i="1" s="1"/>
  <c r="AY36" i="1"/>
  <c r="AZ36" i="1" s="1"/>
  <c r="D64" i="1"/>
  <c r="AY21" i="1" s="1"/>
  <c r="AZ21" i="1" s="1"/>
  <c r="AY19" i="1"/>
  <c r="AZ19" i="1" s="1"/>
  <c r="AY9" i="1"/>
  <c r="AZ9" i="1" s="1"/>
  <c r="AY10" i="1"/>
  <c r="AZ10" i="1" s="1"/>
  <c r="AY13" i="1"/>
  <c r="AZ13" i="1" s="1"/>
  <c r="P83" i="1"/>
  <c r="P41" i="1"/>
  <c r="S42" i="1"/>
  <c r="S43" i="1"/>
  <c r="P39" i="1"/>
  <c r="P38" i="1"/>
  <c r="AY20" i="1" l="1"/>
  <c r="AZ20" i="1" s="1"/>
  <c r="BA37" i="1" s="1"/>
  <c r="BA33" i="1"/>
  <c r="BA32" i="1"/>
  <c r="BA30" i="1"/>
  <c r="BA31" i="1"/>
  <c r="BA13" i="1"/>
  <c r="BA9" i="1"/>
  <c r="BA29" i="1"/>
  <c r="BA28" i="1"/>
  <c r="BA26" i="1"/>
  <c r="BA12" i="1"/>
  <c r="BA11" i="1"/>
  <c r="BA27" i="1"/>
  <c r="BA10" i="1"/>
  <c r="BA25" i="1"/>
  <c r="BA23" i="1"/>
  <c r="BA24" i="1"/>
  <c r="BA22" i="1"/>
  <c r="BA21" i="1"/>
  <c r="BA20" i="1"/>
  <c r="BA19" i="1"/>
  <c r="BA18" i="1"/>
  <c r="BA17" i="1"/>
  <c r="BA16" i="1"/>
  <c r="BA14" i="1"/>
  <c r="BA15" i="1"/>
  <c r="P42" i="1"/>
  <c r="P43" i="1"/>
  <c r="P45" i="1"/>
  <c r="S46" i="1"/>
  <c r="S47" i="1"/>
  <c r="P84" i="1"/>
  <c r="BA35" i="1" l="1"/>
  <c r="BA34" i="1"/>
  <c r="BA36" i="1"/>
  <c r="BA38" i="1"/>
  <c r="AW38" i="1" s="1"/>
  <c r="P49" i="1"/>
  <c r="S50" i="1"/>
  <c r="S51" i="1"/>
  <c r="P46" i="1"/>
  <c r="P47" i="1"/>
  <c r="P85" i="1"/>
  <c r="AX12" i="1" l="1"/>
  <c r="AX32" i="1"/>
  <c r="AW20" i="1"/>
  <c r="AW21" i="1"/>
  <c r="AX20" i="1"/>
  <c r="AW27" i="1"/>
  <c r="AX14" i="1"/>
  <c r="AX16" i="1"/>
  <c r="AX13" i="1"/>
  <c r="AX27" i="1"/>
  <c r="AX34" i="1"/>
  <c r="AX35" i="1"/>
  <c r="AX21" i="1"/>
  <c r="AX33" i="1"/>
  <c r="AW28" i="1"/>
  <c r="AW34" i="1"/>
  <c r="AX11" i="1"/>
  <c r="AW11" i="1"/>
  <c r="AX29" i="1"/>
  <c r="AX24" i="1"/>
  <c r="AW30" i="1"/>
  <c r="AX36" i="1"/>
  <c r="AX26" i="1"/>
  <c r="AW33" i="1"/>
  <c r="AW10" i="1"/>
  <c r="AX9" i="1"/>
  <c r="AW14" i="1"/>
  <c r="AW29" i="1"/>
  <c r="AW24" i="1"/>
  <c r="AW9" i="1"/>
  <c r="AX17" i="1"/>
  <c r="AX23" i="1"/>
  <c r="AW31" i="1"/>
  <c r="AW36" i="1"/>
  <c r="AW26" i="1"/>
  <c r="AX10" i="1"/>
  <c r="Q77" i="1" s="1"/>
  <c r="S77" i="1" s="1"/>
  <c r="AW15" i="1"/>
  <c r="AW22" i="1"/>
  <c r="AX28" i="1"/>
  <c r="AW35" i="1"/>
  <c r="AW12" i="1"/>
  <c r="AX15" i="1"/>
  <c r="AX18" i="1"/>
  <c r="AW25" i="1"/>
  <c r="AX31" i="1"/>
  <c r="AW37" i="1"/>
  <c r="AW32" i="1"/>
  <c r="AW13" i="1"/>
  <c r="AW17" i="1"/>
  <c r="AX22" i="1"/>
  <c r="AW23" i="1"/>
  <c r="AX19" i="1"/>
  <c r="AW19" i="1"/>
  <c r="AW16" i="1"/>
  <c r="AW18" i="1"/>
  <c r="AX25" i="1"/>
  <c r="AX30" i="1"/>
  <c r="AX37" i="1"/>
  <c r="AX38" i="1"/>
  <c r="Q82" i="1"/>
  <c r="S82" i="1" s="1"/>
  <c r="S54" i="1"/>
  <c r="P53" i="1"/>
  <c r="P50" i="1"/>
  <c r="P51" i="1"/>
  <c r="P86" i="1"/>
  <c r="R80" i="1" l="1"/>
  <c r="R84" i="1"/>
  <c r="R77" i="1"/>
  <c r="R79" i="1"/>
  <c r="Q79" i="1"/>
  <c r="S79" i="1" s="1"/>
  <c r="R81" i="1"/>
  <c r="R75" i="1"/>
  <c r="Q74" i="1"/>
  <c r="S74" i="1" s="1"/>
  <c r="Q80" i="1"/>
  <c r="S80" i="1" s="1"/>
  <c r="Q76" i="1"/>
  <c r="S76" i="1" s="1"/>
  <c r="Q75" i="1"/>
  <c r="S75" i="1" s="1"/>
  <c r="Q81" i="1"/>
  <c r="S81" i="1" s="1"/>
  <c r="Q78" i="1"/>
  <c r="S78" i="1" s="1"/>
  <c r="R85" i="1"/>
  <c r="Q83" i="1"/>
  <c r="S83" i="1" s="1"/>
  <c r="Q85" i="1"/>
  <c r="S85" i="1" s="1"/>
  <c r="R82" i="1"/>
  <c r="R74" i="1"/>
  <c r="Q84" i="1"/>
  <c r="S84" i="1" s="1"/>
  <c r="R83" i="1"/>
  <c r="R76" i="1"/>
  <c r="R78" i="1"/>
  <c r="P55" i="1"/>
  <c r="P54" i="1"/>
  <c r="P57" i="1"/>
  <c r="S58" i="1"/>
  <c r="S59" i="1"/>
  <c r="P87" i="1"/>
  <c r="R86" i="1"/>
  <c r="Q86" i="1"/>
  <c r="S86" i="1" s="1"/>
  <c r="S62" i="1" l="1"/>
  <c r="S63" i="1"/>
  <c r="P61" i="1"/>
  <c r="P88" i="1"/>
  <c r="Q87" i="1"/>
  <c r="S87" i="1" s="1"/>
  <c r="R87" i="1"/>
  <c r="P59" i="1"/>
  <c r="P58" i="1"/>
  <c r="P62" i="1" l="1"/>
  <c r="P63" i="1"/>
  <c r="P89" i="1"/>
  <c r="Q88" i="1"/>
  <c r="S88" i="1" s="1"/>
  <c r="R88" i="1"/>
  <c r="P65" i="1"/>
  <c r="S66" i="1"/>
  <c r="S67" i="1"/>
  <c r="P69" i="1" l="1"/>
  <c r="S71" i="1"/>
  <c r="S70" i="1"/>
  <c r="P67" i="1"/>
  <c r="P66" i="1"/>
  <c r="P90" i="1"/>
  <c r="Q89" i="1"/>
  <c r="S89" i="1" s="1"/>
  <c r="R89" i="1"/>
  <c r="T89" i="1" l="1"/>
  <c r="U89" i="1" s="1"/>
  <c r="P71" i="1"/>
  <c r="P70" i="1"/>
  <c r="P91" i="1"/>
  <c r="Q90" i="1"/>
  <c r="S90" i="1" s="1"/>
  <c r="T90" i="1" s="1"/>
  <c r="U90" i="1" s="1"/>
  <c r="R90" i="1"/>
  <c r="P92" i="1" l="1"/>
  <c r="R91" i="1"/>
  <c r="Q91" i="1"/>
  <c r="S91" i="1" s="1"/>
  <c r="T91" i="1" l="1"/>
  <c r="U91" i="1" s="1"/>
  <c r="P93" i="1"/>
  <c r="Q92" i="1"/>
  <c r="S92" i="1" s="1"/>
  <c r="T92" i="1" s="1"/>
  <c r="U92" i="1" s="1"/>
  <c r="R92" i="1"/>
  <c r="P94" i="1" l="1"/>
  <c r="Q93" i="1"/>
  <c r="S93" i="1" s="1"/>
  <c r="T93" i="1" s="1"/>
  <c r="U93" i="1" s="1"/>
  <c r="R93" i="1"/>
  <c r="P95" i="1" l="1"/>
  <c r="Q94" i="1"/>
  <c r="S94" i="1" s="1"/>
  <c r="T94" i="1" s="1"/>
  <c r="U94" i="1" s="1"/>
  <c r="R94" i="1"/>
  <c r="P96" i="1" l="1"/>
  <c r="Q95" i="1"/>
  <c r="S95" i="1" s="1"/>
  <c r="T95" i="1" s="1"/>
  <c r="U95" i="1" s="1"/>
  <c r="R95" i="1"/>
  <c r="P97" i="1" l="1"/>
  <c r="Q96" i="1"/>
  <c r="S96" i="1" s="1"/>
  <c r="T96" i="1" s="1"/>
  <c r="U96" i="1" s="1"/>
  <c r="R96" i="1"/>
  <c r="P98" i="1" l="1"/>
  <c r="R97" i="1"/>
  <c r="Q97" i="1"/>
  <c r="S97" i="1" s="1"/>
  <c r="T97" i="1" s="1"/>
  <c r="U97" i="1" s="1"/>
  <c r="P99" i="1" l="1"/>
  <c r="Q98" i="1"/>
  <c r="S98" i="1" s="1"/>
  <c r="T98" i="1" s="1"/>
  <c r="U98" i="1" s="1"/>
  <c r="R98" i="1"/>
  <c r="P100" i="1" l="1"/>
  <c r="Q99" i="1"/>
  <c r="S99" i="1" s="1"/>
  <c r="T99" i="1" s="1"/>
  <c r="U99" i="1" s="1"/>
  <c r="R99" i="1"/>
  <c r="P101" i="1" l="1"/>
  <c r="Q100" i="1"/>
  <c r="S100" i="1" s="1"/>
  <c r="T100" i="1" s="1"/>
  <c r="U100" i="1" s="1"/>
  <c r="R100" i="1"/>
  <c r="P102" i="1" l="1"/>
  <c r="Q101" i="1"/>
  <c r="S101" i="1" s="1"/>
  <c r="T101" i="1" s="1"/>
  <c r="U101" i="1" s="1"/>
  <c r="R101" i="1"/>
  <c r="R102" i="1" l="1"/>
  <c r="Q102" i="1"/>
  <c r="S102" i="1" s="1"/>
  <c r="T102" i="1" s="1"/>
  <c r="U102" i="1" s="1"/>
  <c r="P103" i="1"/>
  <c r="Q103" i="1" l="1"/>
  <c r="S103" i="1" s="1"/>
  <c r="T103" i="1" s="1"/>
  <c r="U103" i="1" s="1"/>
  <c r="P104" i="1"/>
  <c r="R103" i="1"/>
  <c r="Q104" i="1" l="1"/>
  <c r="S104" i="1" s="1"/>
  <c r="R104" i="1"/>
  <c r="T87" i="1" l="1"/>
  <c r="T88" i="1"/>
  <c r="T85" i="1"/>
  <c r="T86" i="1"/>
  <c r="T108" i="1"/>
  <c r="T84" i="1"/>
  <c r="T83" i="1"/>
  <c r="T107" i="1"/>
  <c r="T81" i="1"/>
  <c r="T82" i="1"/>
  <c r="T80" i="1"/>
  <c r="T78" i="1"/>
  <c r="T79" i="1"/>
  <c r="T76" i="1"/>
  <c r="T77" i="1"/>
  <c r="T104" i="1"/>
  <c r="U104" i="1" s="1"/>
  <c r="T75" i="1"/>
  <c r="T74" i="1"/>
  <c r="U108" i="1" l="1"/>
  <c r="U88" i="1"/>
  <c r="U87" i="1"/>
  <c r="U86" i="1"/>
  <c r="U85" i="1"/>
  <c r="U84" i="1"/>
  <c r="U83" i="1"/>
  <c r="U82" i="1"/>
  <c r="U81" i="1"/>
  <c r="U80" i="1"/>
  <c r="U107" i="1"/>
  <c r="U79" i="1"/>
  <c r="U78" i="1"/>
  <c r="U77" i="1"/>
  <c r="U76" i="1"/>
  <c r="U75" i="1"/>
  <c r="U74" i="1"/>
  <c r="Q10" i="1" l="1"/>
  <c r="U73" i="1"/>
  <c r="S39" i="1" s="1"/>
  <c r="R10" i="1"/>
  <c r="U10" i="1" l="1"/>
  <c r="V10" i="1" s="1"/>
  <c r="S31" i="1"/>
  <c r="S35" i="1"/>
  <c r="S23" i="1"/>
  <c r="S27" i="1"/>
  <c r="S15" i="1"/>
  <c r="S19" i="1"/>
  <c r="S55" i="1"/>
  <c r="S11" i="1"/>
  <c r="T55" i="1" l="1"/>
  <c r="Q55" i="1" s="1"/>
  <c r="U55" i="1" s="1"/>
  <c r="T11" i="1"/>
  <c r="T14" i="1"/>
  <c r="T15" i="1"/>
  <c r="T19" i="1"/>
  <c r="T18" i="1"/>
  <c r="T22" i="1"/>
  <c r="T23" i="1"/>
  <c r="T26" i="1"/>
  <c r="T27" i="1"/>
  <c r="T31" i="1"/>
  <c r="R31" i="1" s="1"/>
  <c r="T30" i="1"/>
  <c r="T34" i="1"/>
  <c r="T35" i="1"/>
  <c r="T38" i="1"/>
  <c r="T39" i="1"/>
  <c r="T43" i="1"/>
  <c r="T42" i="1"/>
  <c r="T46" i="1"/>
  <c r="T47" i="1"/>
  <c r="T50" i="1"/>
  <c r="T51" i="1"/>
  <c r="T54" i="1"/>
  <c r="T59" i="1"/>
  <c r="T58" i="1"/>
  <c r="T63" i="1"/>
  <c r="T62" i="1"/>
  <c r="T66" i="1"/>
  <c r="T67" i="1"/>
  <c r="T71" i="1"/>
  <c r="T70" i="1"/>
  <c r="R55" i="1" l="1"/>
  <c r="R59" i="1"/>
  <c r="Q59" i="1"/>
  <c r="U59" i="1" s="1"/>
  <c r="R22" i="1"/>
  <c r="Q22" i="1"/>
  <c r="Q30" i="1"/>
  <c r="R30" i="1"/>
  <c r="R26" i="1"/>
  <c r="Q26" i="1"/>
  <c r="Q18" i="1"/>
  <c r="R18" i="1"/>
  <c r="R51" i="1"/>
  <c r="Q51" i="1"/>
  <c r="U51" i="1" s="1"/>
  <c r="V51" i="1" s="1"/>
  <c r="R47" i="1"/>
  <c r="Q47" i="1"/>
  <c r="U47" i="1" s="1"/>
  <c r="V47" i="1" s="1"/>
  <c r="Q71" i="1"/>
  <c r="U71" i="1" s="1"/>
  <c r="R71" i="1"/>
  <c r="R43" i="1"/>
  <c r="Q43" i="1"/>
  <c r="U43" i="1" s="1"/>
  <c r="V43" i="1" s="1"/>
  <c r="Q19" i="1"/>
  <c r="R19" i="1"/>
  <c r="R54" i="1"/>
  <c r="Q54" i="1"/>
  <c r="U54" i="1" s="1"/>
  <c r="R50" i="1"/>
  <c r="Q50" i="1"/>
  <c r="U50" i="1" s="1"/>
  <c r="V50" i="1" s="1"/>
  <c r="R70" i="1"/>
  <c r="Q70" i="1"/>
  <c r="U70" i="1" s="1"/>
  <c r="R66" i="1"/>
  <c r="Q66" i="1"/>
  <c r="U66" i="1" s="1"/>
  <c r="Q15" i="1"/>
  <c r="R15" i="1"/>
  <c r="R34" i="1"/>
  <c r="Q34" i="1"/>
  <c r="R27" i="1"/>
  <c r="Q27" i="1"/>
  <c r="R46" i="1"/>
  <c r="Q46" i="1"/>
  <c r="U46" i="1" s="1"/>
  <c r="V46" i="1" s="1"/>
  <c r="Q67" i="1"/>
  <c r="U67" i="1" s="1"/>
  <c r="R67" i="1"/>
  <c r="Q39" i="1"/>
  <c r="R39" i="1"/>
  <c r="Q38" i="1"/>
  <c r="U38" i="1" s="1"/>
  <c r="V38" i="1" s="1"/>
  <c r="R38" i="1"/>
  <c r="R14" i="1"/>
  <c r="Q14" i="1"/>
  <c r="R58" i="1"/>
  <c r="Q58" i="1"/>
  <c r="U58" i="1" s="1"/>
  <c r="Q31" i="1"/>
  <c r="U31" i="1" s="1"/>
  <c r="V31" i="1" s="1"/>
  <c r="R23" i="1"/>
  <c r="Q23" i="1"/>
  <c r="R42" i="1"/>
  <c r="Q42" i="1"/>
  <c r="U42" i="1" s="1"/>
  <c r="V42" i="1" s="1"/>
  <c r="R62" i="1"/>
  <c r="Q62" i="1"/>
  <c r="U62" i="1" s="1"/>
  <c r="Q63" i="1"/>
  <c r="U63" i="1" s="1"/>
  <c r="R63" i="1"/>
  <c r="R35" i="1"/>
  <c r="Q35" i="1"/>
  <c r="Q11" i="1"/>
  <c r="R11" i="1"/>
  <c r="U23" i="1" l="1"/>
  <c r="V23" i="1" s="1"/>
  <c r="U22" i="1"/>
  <c r="V22" i="1" s="1"/>
  <c r="U27" i="1"/>
  <c r="V27" i="1" s="1"/>
  <c r="U35" i="1"/>
  <c r="V35" i="1" s="1"/>
  <c r="U14" i="1"/>
  <c r="V14" i="1" s="1"/>
  <c r="U26" i="1"/>
  <c r="V26" i="1" s="1"/>
  <c r="U34" i="1"/>
  <c r="V34" i="1" s="1"/>
  <c r="U30" i="1"/>
  <c r="V30" i="1" s="1"/>
  <c r="U39" i="1"/>
  <c r="V39" i="1" s="1"/>
  <c r="U18" i="1"/>
  <c r="U19" i="1"/>
  <c r="V19" i="1" s="1"/>
  <c r="U15" i="1"/>
  <c r="V15" i="1" s="1"/>
  <c r="U11" i="1"/>
  <c r="V11" i="1" s="1"/>
  <c r="V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Reid</author>
    <author>jr</author>
  </authors>
  <commentList>
    <comment ref="C2" authorId="0" shapeId="0" xr:uid="{8A26C4C7-BE2B-4200-90E3-28DC8A2A0A57}">
      <text>
        <r>
          <rPr>
            <b/>
            <sz val="9"/>
            <color indexed="81"/>
            <rFont val="Tahoma"/>
            <family val="2"/>
          </rPr>
          <t>John Reid:</t>
        </r>
        <r>
          <rPr>
            <sz val="9"/>
            <color indexed="81"/>
            <rFont val="Tahoma"/>
            <family val="2"/>
          </rPr>
          <t xml:space="preserve">
There are three ways to rank the players (and thus select the pairs):
1. R. Total: this ranks players by their total masterpoints (ie for all years played)
2. R. YTD: this ranks players by their Year to Date masterpoints (ie only for the current year)
3. R. Avg: this takes the average of the players R. Total rank and her R. YTD rank; and then ranks those averages.  Note these are averages of rank not raw value.  
I think R. Avg creates the best ranking</t>
        </r>
      </text>
    </comment>
    <comment ref="F2" authorId="0" shapeId="0" xr:uid="{D5C0EF80-F820-4FE2-8704-77AF97F10C7B}">
      <text>
        <r>
          <rPr>
            <b/>
            <sz val="9"/>
            <color indexed="81"/>
            <rFont val="Tahoma"/>
            <family val="2"/>
          </rPr>
          <t>John Reid:</t>
        </r>
        <r>
          <rPr>
            <sz val="9"/>
            <color indexed="81"/>
            <rFont val="Tahoma"/>
            <family val="2"/>
          </rPr>
          <t xml:space="preserve">
Enter full or part name to search for someone (easiest way to find which table a person is at)</t>
        </r>
      </text>
    </comment>
    <comment ref="C3" authorId="0" shapeId="0" xr:uid="{126DBEA0-A1B1-433B-B3B8-1A0B23C6E730}">
      <text>
        <r>
          <rPr>
            <b/>
            <sz val="9"/>
            <color indexed="81"/>
            <rFont val="Tahoma"/>
            <family val="2"/>
          </rPr>
          <t>John Reid:</t>
        </r>
        <r>
          <rPr>
            <sz val="9"/>
            <color indexed="81"/>
            <rFont val="Tahoma"/>
            <family val="2"/>
          </rPr>
          <t xml:space="preserve">
No registration required for Pro-Am; so will ignore column D if this is a Pro-Am</t>
        </r>
      </text>
    </comment>
    <comment ref="C4" authorId="0" shapeId="0" xr:uid="{C359EC95-483E-42D4-B201-A9CD2288F41D}">
      <text>
        <r>
          <rPr>
            <b/>
            <sz val="9"/>
            <color indexed="81"/>
            <rFont val="Tahoma"/>
            <family val="2"/>
          </rPr>
          <t>John Reid:</t>
        </r>
        <r>
          <rPr>
            <sz val="9"/>
            <color indexed="81"/>
            <rFont val="Tahoma"/>
            <family val="2"/>
          </rPr>
          <t xml:space="preserve">
Pairs are determined by pairing up the top ranked with bottom ranked, second top ranked with second bottom ranked etc.  For the purposes of seating at tables, pairs are ranked by the lower ranked of the pair (pair 1 = lowest ranked). 
This toggle allows you to decide how to setup the initial tables.  There are three options (lets assume there are say 26 pairs playing):
1. L-L: 1v2 at T1; 3v4 at T2 etc
2. L-M: 1v14 at T1; 2v15 at T2 etc
3. L-H: 1v26 at T1; 2v25 at T2 etc.</t>
        </r>
      </text>
    </comment>
    <comment ref="C5" authorId="0" shapeId="0" xr:uid="{05D8E19F-42AD-4E24-A6FB-81A60C59F320}">
      <text>
        <r>
          <rPr>
            <b/>
            <sz val="9"/>
            <color indexed="81"/>
            <rFont val="Tahoma"/>
            <family val="2"/>
          </rPr>
          <t>John Reid:</t>
        </r>
        <r>
          <rPr>
            <sz val="9"/>
            <color indexed="81"/>
            <rFont val="Tahoma"/>
            <family val="2"/>
          </rPr>
          <t xml:space="preserve">
1 = Yes; 0 = No.
Applies a little randomisation to the rankiings (esp for players with 0 or few MPs); so that the highest ranked are not always playing with people with 0 MPs</t>
        </r>
      </text>
    </comment>
    <comment ref="B8" authorId="0" shapeId="0" xr:uid="{4DDDD7AB-F536-47DE-86CA-1F5B949E245A}">
      <text>
        <r>
          <rPr>
            <b/>
            <sz val="9"/>
            <color indexed="81"/>
            <rFont val="Tahoma"/>
            <charset val="1"/>
          </rPr>
          <t>John Reid:</t>
        </r>
        <r>
          <rPr>
            <sz val="9"/>
            <color indexed="81"/>
            <rFont val="Tahoma"/>
            <charset val="1"/>
          </rPr>
          <t xml:space="preserve">
Registered for Ros Simpson.  Ignore for Pro-Am</t>
        </r>
      </text>
    </comment>
    <comment ref="E8" authorId="0" shapeId="0" xr:uid="{68FEC778-65DE-4F94-BACB-35C56FEB45B9}">
      <text>
        <r>
          <rPr>
            <b/>
            <sz val="9"/>
            <color indexed="81"/>
            <rFont val="Tahoma"/>
            <family val="2"/>
          </rPr>
          <t>John Reid:</t>
        </r>
        <r>
          <rPr>
            <sz val="9"/>
            <color indexed="81"/>
            <rFont val="Tahoma"/>
            <family val="2"/>
          </rPr>
          <t xml:space="preserve">
Enter "Y" here if player has arrived and needs a partner.
</t>
        </r>
      </text>
    </comment>
    <comment ref="G8" authorId="0" shapeId="0" xr:uid="{6D997F76-D32B-4B8C-A9A7-40E903E02E10}">
      <text>
        <r>
          <rPr>
            <b/>
            <sz val="9"/>
            <color indexed="81"/>
            <rFont val="Tahoma"/>
            <family val="2"/>
          </rPr>
          <t>John Reid:</t>
        </r>
        <r>
          <rPr>
            <sz val="9"/>
            <color indexed="81"/>
            <rFont val="Tahoma"/>
            <family val="2"/>
          </rPr>
          <t xml:space="preserve">
If players have been pre-matched (eg buddies); then enter the more senior players name in this column beside their partner
If one of the players does not turn up on the day, clear this cell and then place a Y in col E next to the player who does turn up.</t>
        </r>
      </text>
    </comment>
    <comment ref="AI8" authorId="1" shapeId="0" xr:uid="{A9E67AEA-6C26-459C-A5CF-B8F82482912A}">
      <text>
        <r>
          <rPr>
            <b/>
            <sz val="9"/>
            <color indexed="81"/>
            <rFont val="Tahoma"/>
            <family val="2"/>
          </rPr>
          <t>jr:</t>
        </r>
        <r>
          <rPr>
            <sz val="9"/>
            <color indexed="81"/>
            <rFont val="Tahoma"/>
            <family val="2"/>
          </rPr>
          <t xml:space="preserve">
Total MPs</t>
        </r>
      </text>
    </comment>
    <comment ref="AJ8" authorId="1" shapeId="0" xr:uid="{2CF5CEB8-EA66-48DE-97E5-2984FC0B43C0}">
      <text>
        <r>
          <rPr>
            <b/>
            <sz val="9"/>
            <color indexed="81"/>
            <rFont val="Tahoma"/>
            <family val="2"/>
          </rPr>
          <t>jr:</t>
        </r>
        <r>
          <rPr>
            <sz val="9"/>
            <color indexed="81"/>
            <rFont val="Tahoma"/>
            <family val="2"/>
          </rPr>
          <t xml:space="preserve">
YTD MPs</t>
        </r>
      </text>
    </comment>
    <comment ref="AK8" authorId="1" shapeId="0" xr:uid="{D8424842-79A6-4D25-BEE8-FB4E08739CFE}">
      <text>
        <r>
          <rPr>
            <b/>
            <sz val="9"/>
            <color indexed="81"/>
            <rFont val="Tahoma"/>
            <family val="2"/>
          </rPr>
          <t>jr:</t>
        </r>
        <r>
          <rPr>
            <sz val="9"/>
            <color indexed="81"/>
            <rFont val="Tahoma"/>
            <family val="2"/>
          </rPr>
          <t xml:space="preserve">
Rank based on total MPs</t>
        </r>
      </text>
    </comment>
    <comment ref="AL8" authorId="1" shapeId="0" xr:uid="{317F9ED3-F451-42F6-BD72-D77F00D0EFDA}">
      <text>
        <r>
          <rPr>
            <b/>
            <sz val="9"/>
            <color indexed="81"/>
            <rFont val="Tahoma"/>
            <family val="2"/>
          </rPr>
          <t>jr:</t>
        </r>
        <r>
          <rPr>
            <sz val="9"/>
            <color indexed="81"/>
            <rFont val="Tahoma"/>
            <family val="2"/>
          </rPr>
          <t xml:space="preserve">
Rank based on YTD MPs</t>
        </r>
      </text>
    </comment>
    <comment ref="AM8" authorId="1" shapeId="0" xr:uid="{0002049F-57E4-43CE-9430-A6F2F0C8EE63}">
      <text>
        <r>
          <rPr>
            <b/>
            <sz val="9"/>
            <color indexed="81"/>
            <rFont val="Tahoma"/>
            <family val="2"/>
          </rPr>
          <t>jr:</t>
        </r>
        <r>
          <rPr>
            <sz val="9"/>
            <color indexed="81"/>
            <rFont val="Tahoma"/>
            <family val="2"/>
          </rPr>
          <t xml:space="preserve">
Average of Total Rank and YTD Rank</t>
        </r>
      </text>
    </comment>
    <comment ref="AN8" authorId="1" shapeId="0" xr:uid="{BE55A9FA-2309-444A-A186-C155B07187D4}">
      <text>
        <r>
          <rPr>
            <b/>
            <sz val="9"/>
            <color indexed="81"/>
            <rFont val="Tahoma"/>
            <family val="2"/>
          </rPr>
          <t>jr:</t>
        </r>
        <r>
          <rPr>
            <sz val="9"/>
            <color indexed="81"/>
            <rFont val="Tahoma"/>
            <family val="2"/>
          </rPr>
          <t xml:space="preserve">
Rank being used is determined by toggle at D2.  Because Rank may not be unique; make them unique</t>
        </r>
      </text>
    </comment>
    <comment ref="AO8" authorId="1" shapeId="0" xr:uid="{F15B6780-2075-4E96-8771-78D77C5C53D0}">
      <text>
        <r>
          <rPr>
            <b/>
            <sz val="9"/>
            <color indexed="81"/>
            <rFont val="Tahoma"/>
            <family val="2"/>
          </rPr>
          <t xml:space="preserve">jr:
</t>
        </r>
        <r>
          <rPr>
            <sz val="9"/>
            <color indexed="81"/>
            <rFont val="Tahoma"/>
            <family val="2"/>
          </rPr>
          <t>Rank players with 1 = highest MP score</t>
        </r>
      </text>
    </comment>
    <comment ref="AP8" authorId="0" shapeId="0" xr:uid="{BA8CEA8E-D93A-4A9A-9F61-B95804C7C17D}">
      <text>
        <r>
          <rPr>
            <b/>
            <sz val="9"/>
            <color indexed="81"/>
            <rFont val="Tahoma"/>
            <family val="2"/>
          </rPr>
          <t>John Reid:</t>
        </r>
        <r>
          <rPr>
            <sz val="9"/>
            <color indexed="81"/>
            <rFont val="Tahoma"/>
            <family val="2"/>
          </rPr>
          <t xml:space="preserve">
Reverse rank ie lowest = 1</t>
        </r>
      </text>
    </comment>
    <comment ref="AQ8" authorId="0" shapeId="0" xr:uid="{584C0505-330A-48B3-8A22-2475D5078232}">
      <text>
        <r>
          <rPr>
            <b/>
            <sz val="9"/>
            <color indexed="81"/>
            <rFont val="Tahoma"/>
            <family val="2"/>
          </rPr>
          <t>John Reid:</t>
        </r>
        <r>
          <rPr>
            <sz val="9"/>
            <color indexed="81"/>
            <rFont val="Tahoma"/>
            <family val="2"/>
          </rPr>
          <t xml:space="preserve">
Rank Low -&gt; High with randomisation applied to lower ranks</t>
        </r>
      </text>
    </comment>
    <comment ref="AW8" authorId="1" shapeId="0" xr:uid="{00FF17B2-6A14-4CEC-9CBA-03E5CB0A1E87}">
      <text>
        <r>
          <rPr>
            <b/>
            <sz val="9"/>
            <color indexed="81"/>
            <rFont val="Tahoma"/>
            <family val="2"/>
          </rPr>
          <t>jr:</t>
        </r>
        <r>
          <rPr>
            <sz val="9"/>
            <color indexed="81"/>
            <rFont val="Tahoma"/>
            <family val="2"/>
          </rPr>
          <t xml:space="preserve">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<sst xmlns="http://schemas.openxmlformats.org/spreadsheetml/2006/main" count="6405" uniqueCount="1569">
  <si>
    <t>Rank</t>
  </si>
  <si>
    <t>NAME</t>
  </si>
  <si>
    <t>ABF NO</t>
  </si>
  <si>
    <t>HOME CLUB</t>
  </si>
  <si>
    <t>RANK</t>
  </si>
  <si>
    <t>TOTAL MPs</t>
  </si>
  <si>
    <t>Name</t>
  </si>
  <si>
    <t>#</t>
  </si>
  <si>
    <t>Gill, Peter</t>
  </si>
  <si>
    <t>2-146</t>
  </si>
  <si>
    <t>Emerald Grand</t>
  </si>
  <si>
    <t>Sylvester, Liz</t>
  </si>
  <si>
    <t>Grand</t>
  </si>
  <si>
    <t>Tant, Kevin</t>
  </si>
  <si>
    <t>McTiernan, Michael</t>
  </si>
  <si>
    <t>Bronze Life</t>
  </si>
  <si>
    <t>Harrison, Ken</t>
  </si>
  <si>
    <t>Silver Life</t>
  </si>
  <si>
    <t>Perino, Lauri</t>
  </si>
  <si>
    <t>Bronze National</t>
  </si>
  <si>
    <t>Harrison, Maureen</t>
  </si>
  <si>
    <t>Life</t>
  </si>
  <si>
    <t>Milbourne, Ross</t>
  </si>
  <si>
    <t>Evans, Graham</t>
  </si>
  <si>
    <t>Reid, John</t>
  </si>
  <si>
    <t>State</t>
  </si>
  <si>
    <t>Kelly, John</t>
  </si>
  <si>
    <t>Gold Life</t>
  </si>
  <si>
    <t>Robinson, Lucy</t>
  </si>
  <si>
    <t>Badger, Stephanie</t>
  </si>
  <si>
    <t>2-032</t>
  </si>
  <si>
    <t>Badger, David</t>
  </si>
  <si>
    <t>National</t>
  </si>
  <si>
    <t>Brassil, Louise</t>
  </si>
  <si>
    <t>2-019</t>
  </si>
  <si>
    <t>Rolfe, Tony</t>
  </si>
  <si>
    <t>Bateman, Sue</t>
  </si>
  <si>
    <t>Bronze State</t>
  </si>
  <si>
    <t>Brassil, Michael</t>
  </si>
  <si>
    <t>Dillon, Susanne</t>
  </si>
  <si>
    <t>Baker, Elizabeth</t>
  </si>
  <si>
    <t>Silver Local</t>
  </si>
  <si>
    <t>Jones, Bob</t>
  </si>
  <si>
    <t>Regional</t>
  </si>
  <si>
    <t>Haley, Elainne</t>
  </si>
  <si>
    <t>Thomson, Faye</t>
  </si>
  <si>
    <t>Gribble, Lyn</t>
  </si>
  <si>
    <t>Mansfield, Barb</t>
  </si>
  <si>
    <t>Bronze Local</t>
  </si>
  <si>
    <t>Jones, Susan</t>
  </si>
  <si>
    <t>Langley, Jen</t>
  </si>
  <si>
    <t>Betts, Alison</t>
  </si>
  <si>
    <t>Duffy, Rae</t>
  </si>
  <si>
    <t>Cluney, Carole</t>
  </si>
  <si>
    <t>De Montemas, Glenice</t>
  </si>
  <si>
    <t>Tierney, Nance</t>
  </si>
  <si>
    <t>Povey, Lynne</t>
  </si>
  <si>
    <t>Emms, Katie</t>
  </si>
  <si>
    <t>2-144</t>
  </si>
  <si>
    <t>Buckley, Mary</t>
  </si>
  <si>
    <t>Crooks, Iris</t>
  </si>
  <si>
    <t>Lizak, Rita</t>
  </si>
  <si>
    <t>Taylor, Leigh</t>
  </si>
  <si>
    <t>Club</t>
  </si>
  <si>
    <t>Barton, Rowena</t>
  </si>
  <si>
    <t>Benson-Hodge, Vivienne</t>
  </si>
  <si>
    <t>Date, Pam</t>
  </si>
  <si>
    <t>Heath, Moira</t>
  </si>
  <si>
    <t>Hodge, John</t>
  </si>
  <si>
    <t>Thomas, Jim</t>
  </si>
  <si>
    <t>Tooth, Suzanne</t>
  </si>
  <si>
    <t>Nikolovski, Danica</t>
  </si>
  <si>
    <t>McElhinney, Kim</t>
  </si>
  <si>
    <t>Hughes, Roslyn</t>
  </si>
  <si>
    <t>Local</t>
  </si>
  <si>
    <t>Reed, Valerie</t>
  </si>
  <si>
    <t>Parker, Gary</t>
  </si>
  <si>
    <t>Parker, Karma</t>
  </si>
  <si>
    <t>Foreman, Alan</t>
  </si>
  <si>
    <t>Culham, Peter</t>
  </si>
  <si>
    <t>Spicar, Mike</t>
  </si>
  <si>
    <t>Hart, Jean</t>
  </si>
  <si>
    <t>Tyrrell, Pennie</t>
  </si>
  <si>
    <t>Lardner, Robin</t>
  </si>
  <si>
    <t>Molloy, Donna</t>
  </si>
  <si>
    <t>Callan, Margaret</t>
  </si>
  <si>
    <t>Titcombe, Jan</t>
  </si>
  <si>
    <t>Graduate</t>
  </si>
  <si>
    <t>Lardner, David</t>
  </si>
  <si>
    <t>Downs, Helene</t>
  </si>
  <si>
    <t>Van Der Lely, Ary</t>
  </si>
  <si>
    <t>Watt, Elisabeth</t>
  </si>
  <si>
    <t>Wade, Ross</t>
  </si>
  <si>
    <t>Woodland, Virginia</t>
  </si>
  <si>
    <t>Duffy, Neil</t>
  </si>
  <si>
    <t>Nil</t>
  </si>
  <si>
    <t>Paterson, Penny</t>
  </si>
  <si>
    <t>2-210</t>
  </si>
  <si>
    <t>Hendriks, Margaret</t>
  </si>
  <si>
    <t>Light, Michael</t>
  </si>
  <si>
    <t>Smith, Renee</t>
  </si>
  <si>
    <t>Toole, Sally</t>
  </si>
  <si>
    <t>Woods, Robert</t>
  </si>
  <si>
    <t>De Friend, Jill</t>
  </si>
  <si>
    <t>When</t>
  </si>
  <si>
    <t>Whom</t>
  </si>
  <si>
    <t>What</t>
  </si>
  <si>
    <t>R1</t>
  </si>
  <si>
    <t>R2</t>
  </si>
  <si>
    <t>Pairs</t>
  </si>
  <si>
    <t>Per a suggestion from Rae Duffy, and based on the Ros Simpson workbook, this spreadsheet allows for an adhoc event where people are paired up according to masterpoint rankings.</t>
  </si>
  <si>
    <t>RD/JR</t>
  </si>
  <si>
    <t>Silver National</t>
  </si>
  <si>
    <t>Huish, Deborah</t>
  </si>
  <si>
    <t>Bavin, David</t>
  </si>
  <si>
    <t>Zappas, Narelle</t>
  </si>
  <si>
    <t>JR</t>
  </si>
  <si>
    <t xml:space="preserve">Updated with latest Masterpoints </t>
  </si>
  <si>
    <t>MPs</t>
  </si>
  <si>
    <t>Jeffery, Julie</t>
  </si>
  <si>
    <t>Barrett, Carolyn</t>
  </si>
  <si>
    <t>Willett, Lyn</t>
  </si>
  <si>
    <t>Carroll, Nada</t>
  </si>
  <si>
    <t>Stone, Sylvia</t>
  </si>
  <si>
    <t>Willett, Ian</t>
  </si>
  <si>
    <t>Adamson</t>
  </si>
  <si>
    <t>David</t>
  </si>
  <si>
    <t>Margaret</t>
  </si>
  <si>
    <t>Anker</t>
  </si>
  <si>
    <t>Lorraine</t>
  </si>
  <si>
    <t>Baker</t>
  </si>
  <si>
    <t>Elizabeth</t>
  </si>
  <si>
    <t>Barrett</t>
  </si>
  <si>
    <t>Carolyn</t>
  </si>
  <si>
    <t>Barton</t>
  </si>
  <si>
    <t>Rowena</t>
  </si>
  <si>
    <t>Bateman</t>
  </si>
  <si>
    <t>Michael</t>
  </si>
  <si>
    <t>Sue</t>
  </si>
  <si>
    <t>Bavin</t>
  </si>
  <si>
    <t>Bayliss</t>
  </si>
  <si>
    <t>Margie</t>
  </si>
  <si>
    <t>Benson-Hodge</t>
  </si>
  <si>
    <t>Vivienne</t>
  </si>
  <si>
    <t>Callan</t>
  </si>
  <si>
    <t>Carroll</t>
  </si>
  <si>
    <t>Nada</t>
  </si>
  <si>
    <t>Culham</t>
  </si>
  <si>
    <t>Peter</t>
  </si>
  <si>
    <t>Date</t>
  </si>
  <si>
    <t>Pam</t>
  </si>
  <si>
    <t>De Friend</t>
  </si>
  <si>
    <t>Jill</t>
  </si>
  <si>
    <t>De Montemas</t>
  </si>
  <si>
    <t>Glenice</t>
  </si>
  <si>
    <t>Dillon</t>
  </si>
  <si>
    <t>Susanne</t>
  </si>
  <si>
    <t>Downs</t>
  </si>
  <si>
    <t>Helene</t>
  </si>
  <si>
    <t>Duffy</t>
  </si>
  <si>
    <t>Rae</t>
  </si>
  <si>
    <t>Neil</t>
  </si>
  <si>
    <t>Evans</t>
  </si>
  <si>
    <t>Graham</t>
  </si>
  <si>
    <t>Foreman</t>
  </si>
  <si>
    <t>Alan</t>
  </si>
  <si>
    <t>Gill</t>
  </si>
  <si>
    <t>Gribble</t>
  </si>
  <si>
    <t>Lyn</t>
  </si>
  <si>
    <t>Hansen</t>
  </si>
  <si>
    <t>Hardy</t>
  </si>
  <si>
    <t>Harrison</t>
  </si>
  <si>
    <t>Maureen</t>
  </si>
  <si>
    <t>Ken</t>
  </si>
  <si>
    <t>Heath</t>
  </si>
  <si>
    <t>Moira</t>
  </si>
  <si>
    <t>Hendriks</t>
  </si>
  <si>
    <t>Hodge</t>
  </si>
  <si>
    <t>John</t>
  </si>
  <si>
    <t>Denise</t>
  </si>
  <si>
    <t>Hughes</t>
  </si>
  <si>
    <t>Roslyn</t>
  </si>
  <si>
    <t>Huish</t>
  </si>
  <si>
    <t>Deborah</t>
  </si>
  <si>
    <t>Jeffery</t>
  </si>
  <si>
    <t>Julie</t>
  </si>
  <si>
    <t>Jones</t>
  </si>
  <si>
    <t>Susan</t>
  </si>
  <si>
    <t>Bob</t>
  </si>
  <si>
    <t>Kelly</t>
  </si>
  <si>
    <t>Langley</t>
  </si>
  <si>
    <t>Jen</t>
  </si>
  <si>
    <t>Lardner</t>
  </si>
  <si>
    <t>Robin</t>
  </si>
  <si>
    <t>Kevin</t>
  </si>
  <si>
    <t>Mansfield</t>
  </si>
  <si>
    <t>Barb</t>
  </si>
  <si>
    <t>Marie</t>
  </si>
  <si>
    <t>Angelica</t>
  </si>
  <si>
    <t>McElhinney</t>
  </si>
  <si>
    <t>Kim</t>
  </si>
  <si>
    <t>McTiernan</t>
  </si>
  <si>
    <t>Milbourne</t>
  </si>
  <si>
    <t>Ross</t>
  </si>
  <si>
    <t>Molloy</t>
  </si>
  <si>
    <t>Donna</t>
  </si>
  <si>
    <t>Murray</t>
  </si>
  <si>
    <t>Christina</t>
  </si>
  <si>
    <t>Paul</t>
  </si>
  <si>
    <t>Parker</t>
  </si>
  <si>
    <t>Karma</t>
  </si>
  <si>
    <t>Gary</t>
  </si>
  <si>
    <t>Parszuto</t>
  </si>
  <si>
    <t>Elita</t>
  </si>
  <si>
    <t>Perino</t>
  </si>
  <si>
    <t>Lauri</t>
  </si>
  <si>
    <t>Povey</t>
  </si>
  <si>
    <t>Lynne</t>
  </si>
  <si>
    <t>Rascionato</t>
  </si>
  <si>
    <t>Cheryl</t>
  </si>
  <si>
    <t>Tony</t>
  </si>
  <si>
    <t>Reed</t>
  </si>
  <si>
    <t>Valerie</t>
  </si>
  <si>
    <t>Reid</t>
  </si>
  <si>
    <t>Robertson</t>
  </si>
  <si>
    <t>Jack</t>
  </si>
  <si>
    <t>Robinson</t>
  </si>
  <si>
    <t>Lucy</t>
  </si>
  <si>
    <t>Rolfe</t>
  </si>
  <si>
    <t>Smith</t>
  </si>
  <si>
    <t>Renee</t>
  </si>
  <si>
    <t>Stone</t>
  </si>
  <si>
    <t>Greg</t>
  </si>
  <si>
    <t>Sylvia</t>
  </si>
  <si>
    <t>Sylvester</t>
  </si>
  <si>
    <t>Liz</t>
  </si>
  <si>
    <t>Tant</t>
  </si>
  <si>
    <t>Taylor</t>
  </si>
  <si>
    <t>Leigh</t>
  </si>
  <si>
    <t>Thomas</t>
  </si>
  <si>
    <t>Jim</t>
  </si>
  <si>
    <t>Thomson</t>
  </si>
  <si>
    <t>Faye</t>
  </si>
  <si>
    <t>Tierney</t>
  </si>
  <si>
    <t>Nance</t>
  </si>
  <si>
    <t>Toole</t>
  </si>
  <si>
    <t>Sally</t>
  </si>
  <si>
    <t>Tooth</t>
  </si>
  <si>
    <t>Suzanne</t>
  </si>
  <si>
    <t>Van Der Lely</t>
  </si>
  <si>
    <t>Ary</t>
  </si>
  <si>
    <t>Wade</t>
  </si>
  <si>
    <t>Webb</t>
  </si>
  <si>
    <t>Louise</t>
  </si>
  <si>
    <t>Willett</t>
  </si>
  <si>
    <t>Ian</t>
  </si>
  <si>
    <t>Woods</t>
  </si>
  <si>
    <t>Robert</t>
  </si>
  <si>
    <t>Zappas</t>
  </si>
  <si>
    <t>Narelle</t>
  </si>
  <si>
    <t>ABF No</t>
  </si>
  <si>
    <t>SURNAME</t>
  </si>
  <si>
    <t>GIVEN NAMES</t>
  </si>
  <si>
    <t>MASTERPOINTS</t>
  </si>
  <si>
    <t>Incl ?</t>
  </si>
  <si>
    <t>ABF#</t>
  </si>
  <si>
    <t>Rascionato, Cheryl</t>
  </si>
  <si>
    <t>Stone, Greg</t>
  </si>
  <si>
    <t>Added paste section on this page to find any missing names (ie people who hadnt accrued MPs so far this year)</t>
  </si>
  <si>
    <t>Updated MPs</t>
  </si>
  <si>
    <t>Added logic to exclude pairs from the matching (ie if pair had already been matched; or pair really wanted to play together</t>
  </si>
  <si>
    <t>Manual Pair</t>
  </si>
  <si>
    <t>Caswell, Elaine</t>
  </si>
  <si>
    <t>Spicar, Milena</t>
  </si>
  <si>
    <t>McNab, Jane</t>
  </si>
  <si>
    <t>Gullan, Dennis</t>
  </si>
  <si>
    <t>Franke, Kay</t>
  </si>
  <si>
    <t>Franke, Dieter</t>
  </si>
  <si>
    <t xml:space="preserve">Find ==&gt; </t>
  </si>
  <si>
    <t>Included find option to help find a players name</t>
  </si>
  <si>
    <t>Manual or pre-matched Pairs</t>
  </si>
  <si>
    <t>Added logic to manually match a pair (eg Iris and Hardy); or lock in pre-matched pairs</t>
  </si>
  <si>
    <t># Tables</t>
  </si>
  <si>
    <t>Morton</t>
  </si>
  <si>
    <t>Gai</t>
  </si>
  <si>
    <t>Ayers, Peggy</t>
  </si>
  <si>
    <t>Gosewisch, Sue</t>
  </si>
  <si>
    <t>Duncan, Laraine</t>
  </si>
  <si>
    <t/>
  </si>
  <si>
    <t>NameFirstLast</t>
  </si>
  <si>
    <t>To be Partnered</t>
  </si>
  <si>
    <t>Updated for 2024 MPs</t>
  </si>
  <si>
    <t>Added logic to track who has arrived - to simplify rejigging pairs if needed</t>
  </si>
  <si>
    <t>Corrected logic for excluding named pairs from consideration in ranking other players</t>
  </si>
  <si>
    <t>8. NOTE that if there is not an even number of players, the last pair will be invalid (ie the same person is listed twice), and it will be highighted in red.</t>
  </si>
  <si>
    <t>Added logic to present the table seatings.  Changed the order of things on the front screen.</t>
  </si>
  <si>
    <t>T MPs</t>
  </si>
  <si>
    <t>Rank by</t>
  </si>
  <si>
    <t>R. Avg</t>
  </si>
  <si>
    <t>R. Total</t>
  </si>
  <si>
    <t>R. YTD</t>
  </si>
  <si>
    <t>YTD MPs</t>
  </si>
  <si>
    <t>Added logic to rank not just by either total Masterpoints or MPs in the current year - but by a rank average of both of these</t>
  </si>
  <si>
    <t># Players</t>
  </si>
  <si>
    <t>Included a count of players (registered and arrived)</t>
  </si>
  <si>
    <t>KT</t>
  </si>
  <si>
    <t>Moved the more experienced player to South and West (to manage bridgemates)</t>
  </si>
  <si>
    <t>Match Pairs</t>
  </si>
  <si>
    <t>Fixed process for identifying when players have arrived.
Moved table information to top of column.
Moved toggles for matching logic and table pairing to top left
Added some additional comments – but instructions need proper review and rewrite now.
Protected the Pro-Am tab</t>
  </si>
  <si>
    <t>","</t>
  </si>
  <si>
    <t>Rookie</t>
  </si>
  <si>
    <t>Classic</t>
  </si>
  <si>
    <t>Restricted</t>
  </si>
  <si>
    <t>Intermediate</t>
  </si>
  <si>
    <t>Open</t>
  </si>
  <si>
    <t>IsIn</t>
  </si>
  <si>
    <t>KT quite correctly pointed out that there was no randomness to the pairings - most notable for players with a lot of MPs.  Added logic to randomly rank all rookie players, changing with date.</t>
  </si>
  <si>
    <t>Change History</t>
  </si>
  <si>
    <t>2.  Do the same for the milton club players (2-144 -- club reports -&gt; Top 100 players for ccyy for club 2-144) -- pasting them a tad below</t>
  </si>
  <si>
    <t>Event Type</t>
  </si>
  <si>
    <t>Rand()</t>
  </si>
  <si>
    <t>Rand Rank</t>
  </si>
  <si>
    <t>Randomise Lower</t>
  </si>
  <si>
    <t>Players</t>
  </si>
  <si>
    <t>R</t>
  </si>
  <si>
    <t>Rank (L-&gt;H)</t>
  </si>
  <si>
    <t>Partner</t>
  </si>
  <si>
    <t>Rand</t>
  </si>
  <si>
    <t>Rand&lt;RandTo</t>
  </si>
  <si>
    <t>Rank L2H</t>
  </si>
  <si>
    <t>Significant rewrite to allow greater randomisation of partners.</t>
  </si>
  <si>
    <t>How to use this workbook</t>
  </si>
  <si>
    <t>Before the Event</t>
  </si>
  <si>
    <t>On the Day</t>
  </si>
  <si>
    <t>1. You can use the toggle at D2 to choose how to rank (YTD, Total MPs or Avg).  I recommend R. Avg.</t>
  </si>
  <si>
    <t>2. Use toggle at D3 to choose the event type (Pro-Am or Ros Simpson).  Difference is very minimal.</t>
  </si>
  <si>
    <t>3. Use the toggle at D5 to determine how much to randomise the lower ranked players.  (choosing half effectively randomises the lower half of the field)</t>
  </si>
  <si>
    <t>6. Place a Y in column E for each player who arrives and needs to be randomly assigned a partner</t>
  </si>
  <si>
    <t>5. Update any pre-arranged pairs (eg buddies); by putting the name of the more experienced player in column G (Manual Pairs) alongside buddy. NB: only update ONE of the pair</t>
  </si>
  <si>
    <t>7. As each player is added, she is listed in the registered player list (column N) and the pairs are updated (see table in columns Q and R).</t>
  </si>
  <si>
    <t>The sheets have been protected - to unprotect go to the Review tab and click on Unprotect Sheet (there is no password)</t>
  </si>
  <si>
    <t>Stephenson</t>
  </si>
  <si>
    <t>Ashley</t>
  </si>
  <si>
    <t>Stephenson, Ashley</t>
  </si>
  <si>
    <t>Silver Grand</t>
  </si>
  <si>
    <t>Bronze Regional</t>
  </si>
  <si>
    <t>Powell, Kris</t>
  </si>
  <si>
    <t>Brand, Stephen</t>
  </si>
  <si>
    <t>Bavin, Lindy</t>
  </si>
  <si>
    <t>Macleod, Ken</t>
  </si>
  <si>
    <t>Stanwix, Mary</t>
  </si>
  <si>
    <t>Johnston, Nina</t>
  </si>
  <si>
    <t>Brand</t>
  </si>
  <si>
    <t>Stephen</t>
  </si>
  <si>
    <t>Kinser</t>
  </si>
  <si>
    <t>Sonya</t>
  </si>
  <si>
    <t>Bill</t>
  </si>
  <si>
    <t>Powell</t>
  </si>
  <si>
    <t>Kris</t>
  </si>
  <si>
    <t>Megan</t>
  </si>
  <si>
    <t>Curtis</t>
  </si>
  <si>
    <t>Brooke</t>
  </si>
  <si>
    <t>Dion</t>
  </si>
  <si>
    <t>Brown</t>
  </si>
  <si>
    <t>Simon</t>
  </si>
  <si>
    <t>Emans</t>
  </si>
  <si>
    <t>Henk</t>
  </si>
  <si>
    <t>Le, Adrian</t>
  </si>
  <si>
    <t>9-995</t>
  </si>
  <si>
    <t>Hunt, Dita</t>
  </si>
  <si>
    <t>2-241</t>
  </si>
  <si>
    <t>Num, David</t>
  </si>
  <si>
    <t>Afflick, Patricia</t>
  </si>
  <si>
    <t>Palavestra, George</t>
  </si>
  <si>
    <t>1-851</t>
  </si>
  <si>
    <t>Scandrett, Lindsay</t>
  </si>
  <si>
    <t>2-240</t>
  </si>
  <si>
    <t>Pro-Am</t>
  </si>
  <si>
    <t>Dupe</t>
  </si>
  <si>
    <t>Sort</t>
  </si>
  <si>
    <t>L-M</t>
  </si>
  <si>
    <t>Y</t>
  </si>
  <si>
    <t>N</t>
  </si>
  <si>
    <t>Added some extra rows to allow for increased number of Mmook players -- then had to include some additional code that I had omitted.</t>
  </si>
  <si>
    <t>Armitage, Nick</t>
  </si>
  <si>
    <t>Armitage, Jane</t>
  </si>
  <si>
    <t>2-259</t>
  </si>
  <si>
    <t>Beran, Danny</t>
  </si>
  <si>
    <t>2-065</t>
  </si>
  <si>
    <t>Starr, Nadia</t>
  </si>
  <si>
    <t>Sullivan, Don</t>
  </si>
  <si>
    <t>FIRSTNAME</t>
  </si>
  <si>
    <t>ALIAS</t>
  </si>
  <si>
    <t>DISP</t>
  </si>
  <si>
    <t>STATUS</t>
  </si>
  <si>
    <t>CSTAT</t>
  </si>
  <si>
    <t>EGROUP</t>
  </si>
  <si>
    <t>EMAIL</t>
  </si>
  <si>
    <t>PHONE</t>
  </si>
  <si>
    <t>MOBILE</t>
  </si>
  <si>
    <t>ABF</t>
  </si>
  <si>
    <t>BBOUSERNAME</t>
  </si>
  <si>
    <t>BCLUSERNAME</t>
  </si>
  <si>
    <t>PARTNER</t>
  </si>
  <si>
    <t>CLUB1</t>
  </si>
  <si>
    <t>CLUB2</t>
  </si>
  <si>
    <t>CLUB3</t>
  </si>
  <si>
    <t>CLUB4</t>
  </si>
  <si>
    <t>CLUB5</t>
  </si>
  <si>
    <t>CLUB6</t>
  </si>
  <si>
    <t>CLUB7</t>
  </si>
  <si>
    <t>CLUB8</t>
  </si>
  <si>
    <t>CLUB9</t>
  </si>
  <si>
    <t>CLUB10</t>
  </si>
  <si>
    <t>PAYREF</t>
  </si>
  <si>
    <t>PAYSTATUS</t>
  </si>
  <si>
    <t>PAYPARTNER</t>
  </si>
  <si>
    <t>PAYPARTNERDATE</t>
  </si>
  <si>
    <t>PAYBALANCE</t>
  </si>
  <si>
    <t>PAYBALDATE</t>
  </si>
  <si>
    <t>PAIDSTATUS</t>
  </si>
  <si>
    <t>OPTLIST</t>
  </si>
  <si>
    <t>OPTBULK</t>
  </si>
  <si>
    <t>OPTEMAIL</t>
  </si>
  <si>
    <t>OPTPHONE</t>
  </si>
  <si>
    <t>OPTMOBILE</t>
  </si>
  <si>
    <t>OPTRANK</t>
  </si>
  <si>
    <t>OPTPERSONAL</t>
  </si>
  <si>
    <t>OPTPTREMAIL</t>
  </si>
  <si>
    <t>OPTPTRPHONE</t>
  </si>
  <si>
    <t>OPTPTRMOBILE</t>
  </si>
  <si>
    <t>COMP</t>
  </si>
  <si>
    <t>MPRANK</t>
  </si>
  <si>
    <t>MPTS</t>
  </si>
  <si>
    <t>HCAP</t>
  </si>
  <si>
    <t>STRAT</t>
  </si>
  <si>
    <t>ADDRESS1</t>
  </si>
  <si>
    <t>ADDRESS2</t>
  </si>
  <si>
    <t>TOWN</t>
  </si>
  <si>
    <t>COUNTY</t>
  </si>
  <si>
    <t>COUNTRY</t>
  </si>
  <si>
    <t>POSTCODE</t>
  </si>
  <si>
    <t>JOIN</t>
  </si>
  <si>
    <t>LEAVE</t>
  </si>
  <si>
    <t>RENEWAL</t>
  </si>
  <si>
    <t>CLUBID</t>
  </si>
  <si>
    <t>WWW</t>
  </si>
  <si>
    <t>Emma</t>
  </si>
  <si>
    <t>(Unknown)</t>
  </si>
  <si>
    <t>Visitor</t>
  </si>
  <si>
    <t>No</t>
  </si>
  <si>
    <t>Guest</t>
  </si>
  <si>
    <t>A</t>
  </si>
  <si>
    <t>Lydia</t>
  </si>
  <si>
    <t>Adams</t>
  </si>
  <si>
    <t>ADAMSON</t>
  </si>
  <si>
    <t>Member</t>
  </si>
  <si>
    <t>davidadamson09@gmail.com</t>
  </si>
  <si>
    <t>0475 571 126</t>
  </si>
  <si>
    <t>Mollymook</t>
  </si>
  <si>
    <t>Oct</t>
  </si>
  <si>
    <t>Yes</t>
  </si>
  <si>
    <t>Patricia</t>
  </si>
  <si>
    <t>AFFLICK</t>
  </si>
  <si>
    <t>pafflick@bigpond.com</t>
  </si>
  <si>
    <t>0408 532 487</t>
  </si>
  <si>
    <t>Moruya</t>
  </si>
  <si>
    <t>May</t>
  </si>
  <si>
    <t>84 North Head Dr</t>
  </si>
  <si>
    <t>Marea</t>
  </si>
  <si>
    <t>Allen</t>
  </si>
  <si>
    <t>ALLEN</t>
  </si>
  <si>
    <t>RIP</t>
  </si>
  <si>
    <t>magkildare1971@gmail.com</t>
  </si>
  <si>
    <t>4454 0621</t>
  </si>
  <si>
    <t>0404 108 759</t>
  </si>
  <si>
    <t>Mar</t>
  </si>
  <si>
    <t>3 Driver Avenue</t>
  </si>
  <si>
    <t>NSW</t>
  </si>
  <si>
    <t>ANKER</t>
  </si>
  <si>
    <t>LORRAIANE ANKER</t>
  </si>
  <si>
    <t>lorraine_anker@hotmail.com</t>
  </si>
  <si>
    <t>0414 746 514</t>
  </si>
  <si>
    <t>Nov</t>
  </si>
  <si>
    <t>686A Croobyar Rd</t>
  </si>
  <si>
    <t>Milton</t>
  </si>
  <si>
    <t>JANE</t>
  </si>
  <si>
    <t>ARMITAGE</t>
  </si>
  <si>
    <t>janearmitage35@gmail.com</t>
  </si>
  <si>
    <t>0408011158</t>
  </si>
  <si>
    <t>Trumps</t>
  </si>
  <si>
    <t>Nick Armitage</t>
  </si>
  <si>
    <t>0418259824</t>
  </si>
  <si>
    <t>15 Highview Dr</t>
  </si>
  <si>
    <t>Dolphin Pt</t>
  </si>
  <si>
    <t>NICK</t>
  </si>
  <si>
    <t>narmitag@bigpond.net.au</t>
  </si>
  <si>
    <t>Peninsula BC</t>
  </si>
  <si>
    <t>Jane Armitage</t>
  </si>
  <si>
    <t>Jillian</t>
  </si>
  <si>
    <t>Arnott</t>
  </si>
  <si>
    <t>Peggy</t>
  </si>
  <si>
    <t>AYERS</t>
  </si>
  <si>
    <t>peggyayers28@icloud.com</t>
  </si>
  <si>
    <t>0450 614 808</t>
  </si>
  <si>
    <t>Feb</t>
  </si>
  <si>
    <t>7/93 Deering Street</t>
  </si>
  <si>
    <t>Ulladulla</t>
  </si>
  <si>
    <t>BADGER</t>
  </si>
  <si>
    <t>david.stephanie@thebadgers.com.au</t>
  </si>
  <si>
    <t>0407 243 569</t>
  </si>
  <si>
    <t>Castle Hill</t>
  </si>
  <si>
    <t>4 Adam Place</t>
  </si>
  <si>
    <t>Stephanie</t>
  </si>
  <si>
    <t>0418 243 569</t>
  </si>
  <si>
    <t>Jun</t>
  </si>
  <si>
    <t>BAKER</t>
  </si>
  <si>
    <t>ELIZABETH BAKER</t>
  </si>
  <si>
    <t>epb1@bigpond.com</t>
  </si>
  <si>
    <t>0403 104 658</t>
  </si>
  <si>
    <t>30 Seaview Street</t>
  </si>
  <si>
    <t>Doug</t>
  </si>
  <si>
    <t>Baldwin</t>
  </si>
  <si>
    <t>BARRETT</t>
  </si>
  <si>
    <t>carolyn.barrett@bigpond.com</t>
  </si>
  <si>
    <t>0408 561 781</t>
  </si>
  <si>
    <t>18 The Promenade</t>
  </si>
  <si>
    <t>Manyana</t>
  </si>
  <si>
    <t>BARTON</t>
  </si>
  <si>
    <t>rowena.barton@gmail.com</t>
  </si>
  <si>
    <t>0437 994 457</t>
  </si>
  <si>
    <t>Richard Barton</t>
  </si>
  <si>
    <t>Son</t>
  </si>
  <si>
    <t>0411 754 974</t>
  </si>
  <si>
    <t>70 Canberra Crescent</t>
  </si>
  <si>
    <t>Burrill Lake</t>
  </si>
  <si>
    <t>BATEMAN</t>
  </si>
  <si>
    <t>michaelsue.bateman8@bigpond.com</t>
  </si>
  <si>
    <t>4455 2521</t>
  </si>
  <si>
    <t>Jul</t>
  </si>
  <si>
    <t>17 Buchan Street</t>
  </si>
  <si>
    <t>Sue Bateman</t>
  </si>
  <si>
    <t>0474 537 741</t>
  </si>
  <si>
    <t>Aug</t>
  </si>
  <si>
    <t>Michael Bateman</t>
  </si>
  <si>
    <t>Husband</t>
  </si>
  <si>
    <t>Kym</t>
  </si>
  <si>
    <t>Batt</t>
  </si>
  <si>
    <t>0409 604 551</t>
  </si>
  <si>
    <t>BAVIN</t>
  </si>
  <si>
    <t>bavin111@gmail.com</t>
  </si>
  <si>
    <t>0418 261 700</t>
  </si>
  <si>
    <t>10 Tallwood Avenue</t>
  </si>
  <si>
    <t>LINDY</t>
  </si>
  <si>
    <t>Leaver</t>
  </si>
  <si>
    <t>BAYLISS</t>
  </si>
  <si>
    <t>margiebayliss7@gmail.com</t>
  </si>
  <si>
    <t>0422 905 032</t>
  </si>
  <si>
    <t>1 Shipton Cres</t>
  </si>
  <si>
    <t>BEAVIS</t>
  </si>
  <si>
    <t>sbeavis24@gmail.com</t>
  </si>
  <si>
    <t>4454 5629</t>
  </si>
  <si>
    <t>0423 051 117</t>
  </si>
  <si>
    <t>Sep</t>
  </si>
  <si>
    <t>4 Callemondah Cl.</t>
  </si>
  <si>
    <t>Narrawallee</t>
  </si>
  <si>
    <t>HELEN</t>
  </si>
  <si>
    <t>BENEFER</t>
  </si>
  <si>
    <t>BENSON-HODGE</t>
  </si>
  <si>
    <t>yulan@westnet.com.au</t>
  </si>
  <si>
    <t>0407 264 665</t>
  </si>
  <si>
    <t>8 Yarrawonga Drive</t>
  </si>
  <si>
    <t>Chris</t>
  </si>
  <si>
    <t>Beran</t>
  </si>
  <si>
    <t>Danny</t>
  </si>
  <si>
    <t>BERAN</t>
  </si>
  <si>
    <t>dberan@bigpond.net.au</t>
  </si>
  <si>
    <t>Alison</t>
  </si>
  <si>
    <t>BETTS</t>
  </si>
  <si>
    <t>bryalbett@gmail.com</t>
  </si>
  <si>
    <t>4454 1937</t>
  </si>
  <si>
    <t>28 Powell Avenue</t>
  </si>
  <si>
    <t>BLAKE</t>
  </si>
  <si>
    <t>Brackenreg</t>
  </si>
  <si>
    <t>BRAND</t>
  </si>
  <si>
    <t>stephen.brand55@gmail.com</t>
  </si>
  <si>
    <t>0438 783 304</t>
  </si>
  <si>
    <t>18B Gordon St</t>
  </si>
  <si>
    <t>BRASSIL</t>
  </si>
  <si>
    <t>louise.m.brassil@gmail.com</t>
  </si>
  <si>
    <t>0490 784 468</t>
  </si>
  <si>
    <t>Batemans Bay</t>
  </si>
  <si>
    <t>Apr</t>
  </si>
  <si>
    <t>6 Benjamin Drive</t>
  </si>
  <si>
    <t>Long Beach</t>
  </si>
  <si>
    <t>brassilm@gmail.com</t>
  </si>
  <si>
    <t>0403 981 009</t>
  </si>
  <si>
    <t>BROWN</t>
  </si>
  <si>
    <t>strangeborders@gmail.com</t>
  </si>
  <si>
    <t>0427 476 760</t>
  </si>
  <si>
    <t>23 Davies St</t>
  </si>
  <si>
    <t>Mary</t>
  </si>
  <si>
    <t>BUCKLEY</t>
  </si>
  <si>
    <t>marbucks73@gmail.com</t>
  </si>
  <si>
    <t>0419 863 499</t>
  </si>
  <si>
    <t>73 Bannister Head Road</t>
  </si>
  <si>
    <t>Byrne</t>
  </si>
  <si>
    <t>CALLAN</t>
  </si>
  <si>
    <t>margiejean48@gmail.com</t>
  </si>
  <si>
    <t>0487 907 516</t>
  </si>
  <si>
    <t>mbcMargieJ</t>
  </si>
  <si>
    <t>Tom Callan</t>
  </si>
  <si>
    <t>husband</t>
  </si>
  <si>
    <t>0438 552 655</t>
  </si>
  <si>
    <t>17/300 Kings Point Drive</t>
  </si>
  <si>
    <t>Kings Point</t>
  </si>
  <si>
    <t>PAT</t>
  </si>
  <si>
    <t>CAMERON</t>
  </si>
  <si>
    <t>CARROLL</t>
  </si>
  <si>
    <t>carrollnada@gmail.com</t>
  </si>
  <si>
    <t>0407 226 009</t>
  </si>
  <si>
    <t>6 North East Place</t>
  </si>
  <si>
    <t>Mollymook Beach</t>
  </si>
  <si>
    <t>Elaine</t>
  </si>
  <si>
    <t>CASWELL</t>
  </si>
  <si>
    <t>Carole</t>
  </si>
  <si>
    <t>CLUNEY</t>
  </si>
  <si>
    <t>carolecluney@live.com</t>
  </si>
  <si>
    <t>4455 7471</t>
  </si>
  <si>
    <t>63 Leigh Cres.</t>
  </si>
  <si>
    <t>ANN</t>
  </si>
  <si>
    <t>COMMINS</t>
  </si>
  <si>
    <t>Andy</t>
  </si>
  <si>
    <t>CREET</t>
  </si>
  <si>
    <t>Karen</t>
  </si>
  <si>
    <t>Creet</t>
  </si>
  <si>
    <t>Iris</t>
  </si>
  <si>
    <t>CROOKS</t>
  </si>
  <si>
    <t>isis.crooks2@gmail.com</t>
  </si>
  <si>
    <t>4455 7212</t>
  </si>
  <si>
    <t>19 Walpole Avenue</t>
  </si>
  <si>
    <t>CULHAM</t>
  </si>
  <si>
    <t>petenpatculham@bigpond.com</t>
  </si>
  <si>
    <t>4455 2229</t>
  </si>
  <si>
    <t>25 Tallwood Avenue</t>
  </si>
  <si>
    <t>CURTIS</t>
  </si>
  <si>
    <t>chookeolds@hotmail.com</t>
  </si>
  <si>
    <t>0400 123 612</t>
  </si>
  <si>
    <t>66 Macleay St</t>
  </si>
  <si>
    <t>Dee</t>
  </si>
  <si>
    <t>dioncurtis@hotmail.com</t>
  </si>
  <si>
    <t>0412 151 863</t>
  </si>
  <si>
    <t>Narawallee</t>
  </si>
  <si>
    <t>dion.brooke@hotmail.com</t>
  </si>
  <si>
    <t>66 Macley St</t>
  </si>
  <si>
    <t>DATE</t>
  </si>
  <si>
    <t>Pamela</t>
  </si>
  <si>
    <t>pameladate123@bigpond.com</t>
  </si>
  <si>
    <t>0414 184 090</t>
  </si>
  <si>
    <t>Jan</t>
  </si>
  <si>
    <t>10 Rosegum Avenue</t>
  </si>
  <si>
    <t>TIM</t>
  </si>
  <si>
    <t>DAVIS</t>
  </si>
  <si>
    <t>Diana</t>
  </si>
  <si>
    <t>Davison</t>
  </si>
  <si>
    <t>Miriam</t>
  </si>
  <si>
    <t>Dayhew</t>
  </si>
  <si>
    <t>DE FRIEND</t>
  </si>
  <si>
    <t>adefrien@bigpond.net.au</t>
  </si>
  <si>
    <t>4455 2321</t>
  </si>
  <si>
    <t>0473 005 932</t>
  </si>
  <si>
    <t>12 Sagitarius Way</t>
  </si>
  <si>
    <t>DE MONTEMAS</t>
  </si>
  <si>
    <t>glenicede@outlook.com</t>
  </si>
  <si>
    <t>4403 0793</t>
  </si>
  <si>
    <t>27 Rivensdale Ave</t>
  </si>
  <si>
    <t>Deverall</t>
  </si>
  <si>
    <t>DILLON</t>
  </si>
  <si>
    <t>suedillon31@gmail.com</t>
  </si>
  <si>
    <t>0490 394 182</t>
  </si>
  <si>
    <t>1 Macleay Street</t>
  </si>
  <si>
    <t>Marg</t>
  </si>
  <si>
    <t>DOHERTY</t>
  </si>
  <si>
    <t>Douglas</t>
  </si>
  <si>
    <t>MARG</t>
  </si>
  <si>
    <t>DOWNEY</t>
  </si>
  <si>
    <t>DOWNS</t>
  </si>
  <si>
    <t>helchris1944@gmail.com</t>
  </si>
  <si>
    <t>4455 7998</t>
  </si>
  <si>
    <t>0409 578 707</t>
  </si>
  <si>
    <t>Dec</t>
  </si>
  <si>
    <t>25 Budawang Dr</t>
  </si>
  <si>
    <t>myning1944@gmail.com</t>
  </si>
  <si>
    <t>0424 306 590</t>
  </si>
  <si>
    <t>DUFFY</t>
  </si>
  <si>
    <t>msduffy1@hotmail.com</t>
  </si>
  <si>
    <t>0421 160 458</t>
  </si>
  <si>
    <t>3 Powell Ave</t>
  </si>
  <si>
    <t>dneilduffy@gmail.com</t>
  </si>
  <si>
    <t>0425 351 530</t>
  </si>
  <si>
    <t>Megan Duffy</t>
  </si>
  <si>
    <t>31 Leo Drive</t>
  </si>
  <si>
    <t>Raewyn</t>
  </si>
  <si>
    <t>C;4</t>
  </si>
  <si>
    <t>raelduffy@gmail.com</t>
  </si>
  <si>
    <t>0425 351 529</t>
  </si>
  <si>
    <t>MBCRaewyn</t>
  </si>
  <si>
    <t>Daughter</t>
  </si>
  <si>
    <t>Australia</t>
  </si>
  <si>
    <t>Laraine</t>
  </si>
  <si>
    <t>DUNCAN</t>
  </si>
  <si>
    <t>Jacinta</t>
  </si>
  <si>
    <t>EIKENHOUT</t>
  </si>
  <si>
    <t>EMANS</t>
  </si>
  <si>
    <t>henk.emans@hotmail.com</t>
  </si>
  <si>
    <t>0408 406 227</t>
  </si>
  <si>
    <t>162 Mitchell Parade</t>
  </si>
  <si>
    <t>Katie</t>
  </si>
  <si>
    <t>EMMS</t>
  </si>
  <si>
    <t>kathryn46@telstra.com</t>
  </si>
  <si>
    <t>0419 681 644</t>
  </si>
  <si>
    <t>93/1 Camden St</t>
  </si>
  <si>
    <t>JUDY</t>
  </si>
  <si>
    <t>ESSO</t>
  </si>
  <si>
    <t>EVANS</t>
  </si>
  <si>
    <t>D</t>
  </si>
  <si>
    <t>fionaevans6@bigpond.com</t>
  </si>
  <si>
    <t>4454 5462</t>
  </si>
  <si>
    <t>0435 648 252</t>
  </si>
  <si>
    <t>39 Nurrawallee Street</t>
  </si>
  <si>
    <t>Gail</t>
  </si>
  <si>
    <t>Farrell</t>
  </si>
  <si>
    <t>Fennell</t>
  </si>
  <si>
    <t>ANDREW</t>
  </si>
  <si>
    <t>FERGUSON</t>
  </si>
  <si>
    <t>Victoria</t>
  </si>
  <si>
    <t>FERNANDEZ</t>
  </si>
  <si>
    <t>FLEMING</t>
  </si>
  <si>
    <t>suefleming9@hotmail.com</t>
  </si>
  <si>
    <t>0408 414 259</t>
  </si>
  <si>
    <t>74 Mitchell Pde</t>
  </si>
  <si>
    <t>CHARLES</t>
  </si>
  <si>
    <t>FONG</t>
  </si>
  <si>
    <t>FOREMAN</t>
  </si>
  <si>
    <t>aforeman@fastrac.net.au</t>
  </si>
  <si>
    <t>4455 2125</t>
  </si>
  <si>
    <t>0447 311 135</t>
  </si>
  <si>
    <t>17 Rundle Street</t>
  </si>
  <si>
    <t>Lynn</t>
  </si>
  <si>
    <t>Fraser</t>
  </si>
  <si>
    <t>FURBER</t>
  </si>
  <si>
    <t>Eddie</t>
  </si>
  <si>
    <t>Garkut</t>
  </si>
  <si>
    <t>OLGA</t>
  </si>
  <si>
    <t>GESHWEND</t>
  </si>
  <si>
    <t>GIBBONS</t>
  </si>
  <si>
    <t>GILL</t>
  </si>
  <si>
    <t>petergill909@gmail.com</t>
  </si>
  <si>
    <t>0402 413 584</t>
  </si>
  <si>
    <t>petergill</t>
  </si>
  <si>
    <t>Liz Sylvester</t>
  </si>
  <si>
    <t>Life partner</t>
  </si>
  <si>
    <t>0401701041</t>
  </si>
  <si>
    <t>137 Malibu Drive</t>
  </si>
  <si>
    <t>Bawley Point</t>
  </si>
  <si>
    <t>Di</t>
  </si>
  <si>
    <t>GRAHAM</t>
  </si>
  <si>
    <t>GRIBBLE</t>
  </si>
  <si>
    <t>lyngribble3@gmail.com</t>
  </si>
  <si>
    <t>0439 091 520</t>
  </si>
  <si>
    <t>39 Pengana Crescent</t>
  </si>
  <si>
    <t>Dennis</t>
  </si>
  <si>
    <t>GULLAN</t>
  </si>
  <si>
    <t>dennisg1951@gmail.com</t>
  </si>
  <si>
    <t>0427 538 561</t>
  </si>
  <si>
    <t>135 Mitchell Pde,</t>
  </si>
  <si>
    <t>Elainne</t>
  </si>
  <si>
    <t>HALEY</t>
  </si>
  <si>
    <t>elainne57@gmail.com</t>
  </si>
  <si>
    <t>0402 081 506</t>
  </si>
  <si>
    <t>MollyMook</t>
  </si>
  <si>
    <t>Paul Haley</t>
  </si>
  <si>
    <t>0400 990 971</t>
  </si>
  <si>
    <t>18 Golden Wattle</t>
  </si>
  <si>
    <t>p.e.haley@gmail.com</t>
  </si>
  <si>
    <t>HANSEN</t>
  </si>
  <si>
    <t>hhansen@bigpond.net.au</t>
  </si>
  <si>
    <t>4455 6812</t>
  </si>
  <si>
    <t>Iris Crooks</t>
  </si>
  <si>
    <t>Friend</t>
  </si>
  <si>
    <t>5 Robin Pl</t>
  </si>
  <si>
    <t>HARDING</t>
  </si>
  <si>
    <t>narelleharding@yahoo.com.au</t>
  </si>
  <si>
    <t>0401 907 482</t>
  </si>
  <si>
    <t>193 Matron Porter Drive</t>
  </si>
  <si>
    <t>HARRISON</t>
  </si>
  <si>
    <t>ken1211@bigpond.com</t>
  </si>
  <si>
    <t>4454 1477</t>
  </si>
  <si>
    <t>0420 931 470</t>
  </si>
  <si>
    <t>69 Clyde Street</t>
  </si>
  <si>
    <t>bromfieldmaureen@yahoo.com</t>
  </si>
  <si>
    <t>Jean</t>
  </si>
  <si>
    <t>HART</t>
  </si>
  <si>
    <t>Anne</t>
  </si>
  <si>
    <t>nirranna@gmail.com</t>
  </si>
  <si>
    <t>0411 692 354</t>
  </si>
  <si>
    <t>3 Byangee Street</t>
  </si>
  <si>
    <t>Geoff</t>
  </si>
  <si>
    <t>HAYES</t>
  </si>
  <si>
    <t>DENIS</t>
  </si>
  <si>
    <t>HAYNES</t>
  </si>
  <si>
    <t>HEATH</t>
  </si>
  <si>
    <t>immh@bigpond.com</t>
  </si>
  <si>
    <t>4457 1999</t>
  </si>
  <si>
    <t>0488 136 136</t>
  </si>
  <si>
    <t>Ian Morrison</t>
  </si>
  <si>
    <t>0412 677 890</t>
  </si>
  <si>
    <t>14 Marloo Avenue</t>
  </si>
  <si>
    <t>HENDRIKS</t>
  </si>
  <si>
    <t>marghen722@gmail.com</t>
  </si>
  <si>
    <t>0423 312 399</t>
  </si>
  <si>
    <t>45 Seaview Street</t>
  </si>
  <si>
    <t>Barbara</t>
  </si>
  <si>
    <t>HERIOT</t>
  </si>
  <si>
    <t>Stuart</t>
  </si>
  <si>
    <t>Hill</t>
  </si>
  <si>
    <t>Jessie</t>
  </si>
  <si>
    <t>HOANG</t>
  </si>
  <si>
    <t>jessie.hoang@southmedical.com.au</t>
  </si>
  <si>
    <t>0414 249 524</t>
  </si>
  <si>
    <t>63 Mitchell Parade</t>
  </si>
  <si>
    <t>HODGE</t>
  </si>
  <si>
    <t>denisemaryhodge@gmail.com</t>
  </si>
  <si>
    <t>0401 222 097</t>
  </si>
  <si>
    <t>11 Forest Way</t>
  </si>
  <si>
    <t>0417 207 962</t>
  </si>
  <si>
    <t>Holbeck</t>
  </si>
  <si>
    <t>Ann</t>
  </si>
  <si>
    <t>HOLE</t>
  </si>
  <si>
    <t>hole210@bigpond.com</t>
  </si>
  <si>
    <t>0424 079 970</t>
  </si>
  <si>
    <t>230 Wilfords Lane</t>
  </si>
  <si>
    <t>0490 141 060</t>
  </si>
  <si>
    <t>Christine</t>
  </si>
  <si>
    <t>Holmes</t>
  </si>
  <si>
    <t>Houghton</t>
  </si>
  <si>
    <t>Wayne</t>
  </si>
  <si>
    <t>HOWISON</t>
  </si>
  <si>
    <t>stephanie@howison.com.au</t>
  </si>
  <si>
    <t>0408 111 959</t>
  </si>
  <si>
    <t>4 Macleay St,</t>
  </si>
  <si>
    <t>HUGHES</t>
  </si>
  <si>
    <t>ROS HUGHES</t>
  </si>
  <si>
    <t>C</t>
  </si>
  <si>
    <t>roslyn.hughes@gmail.com</t>
  </si>
  <si>
    <t>0408 200 977</t>
  </si>
  <si>
    <t>61 Nurrawallee St</t>
  </si>
  <si>
    <t>HUISH</t>
  </si>
  <si>
    <t>deborahhuish@gmail.com</t>
  </si>
  <si>
    <t>0402 556 227</t>
  </si>
  <si>
    <t>2 Sagittarius Way</t>
  </si>
  <si>
    <t>Dita</t>
  </si>
  <si>
    <t>HUNT</t>
  </si>
  <si>
    <t>dita.hunt1@bigpond.com</t>
  </si>
  <si>
    <t>0417 662 718</t>
  </si>
  <si>
    <t>JEFFERY</t>
  </si>
  <si>
    <t>Julia Jeffries</t>
  </si>
  <si>
    <t>philoots@gmail.com</t>
  </si>
  <si>
    <t>0407 200 260</t>
  </si>
  <si>
    <t>Unit 305,</t>
  </si>
  <si>
    <t>32 Wason St</t>
  </si>
  <si>
    <t>JOHNSTON</t>
  </si>
  <si>
    <t>johnston.graham@gmail.com</t>
  </si>
  <si>
    <t>0417703215</t>
  </si>
  <si>
    <t>29 Ross Ave</t>
  </si>
  <si>
    <t>Judith</t>
  </si>
  <si>
    <t>judylj69@me.com</t>
  </si>
  <si>
    <t>0409 669 563</t>
  </si>
  <si>
    <t>9 Rose Gum Ave</t>
  </si>
  <si>
    <t>Nina</t>
  </si>
  <si>
    <t>Bardy</t>
  </si>
  <si>
    <t>johnston.nina@gmail.com</t>
  </si>
  <si>
    <t>0402 268 844</t>
  </si>
  <si>
    <t>59 Ross Ave</t>
  </si>
  <si>
    <t>JONES</t>
  </si>
  <si>
    <t>bobandsue2011@gmail.com</t>
  </si>
  <si>
    <t>0402 933 717</t>
  </si>
  <si>
    <t>Hilltop Cres.</t>
  </si>
  <si>
    <t>Col</t>
  </si>
  <si>
    <t>coljones@iinet.net.au</t>
  </si>
  <si>
    <t>0417 427 287</t>
  </si>
  <si>
    <t>Church St</t>
  </si>
  <si>
    <t>Edith</t>
  </si>
  <si>
    <t>SUE JONES</t>
  </si>
  <si>
    <t>semwjones@gmail.com</t>
  </si>
  <si>
    <t>0450 961 115</t>
  </si>
  <si>
    <t>31 Hilltop Cres.</t>
  </si>
  <si>
    <t>KELLY</t>
  </si>
  <si>
    <t>Albert</t>
  </si>
  <si>
    <t>albertjohnkelly@yahoo.com.au</t>
  </si>
  <si>
    <t>0449 601 825</t>
  </si>
  <si>
    <t>911/39 London Circuit.</t>
  </si>
  <si>
    <t>Canberra</t>
  </si>
  <si>
    <t>KINSELLA</t>
  </si>
  <si>
    <t>redann@bigpond.com</t>
  </si>
  <si>
    <t>4455 6567</t>
  </si>
  <si>
    <t>15 Simmons Drive</t>
  </si>
  <si>
    <t>KINSER</t>
  </si>
  <si>
    <t>William</t>
  </si>
  <si>
    <t>kinsbill2000@yahoo.com</t>
  </si>
  <si>
    <t>0414 895 313</t>
  </si>
  <si>
    <t>March</t>
  </si>
  <si>
    <t>52 Nurrowallee St</t>
  </si>
  <si>
    <t>sonya.andriske@gmail.com</t>
  </si>
  <si>
    <t>August</t>
  </si>
  <si>
    <t>52 Nurrawallee St</t>
  </si>
  <si>
    <t>LANGLEY</t>
  </si>
  <si>
    <t>Jennifer</t>
  </si>
  <si>
    <t>jensfrog@hotmail.com</t>
  </si>
  <si>
    <t>0487 303 107</t>
  </si>
  <si>
    <t>24 Huntingdale Drive</t>
  </si>
  <si>
    <t>LARDNER</t>
  </si>
  <si>
    <t>edl0347@gmail.com</t>
  </si>
  <si>
    <t>4455 5752</t>
  </si>
  <si>
    <t>88 Lockhart Avenue</t>
  </si>
  <si>
    <t>robinlardner@gmail.com</t>
  </si>
  <si>
    <t>JEFF</t>
  </si>
  <si>
    <t>LASSMAN</t>
  </si>
  <si>
    <t>LAWRENCE</t>
  </si>
  <si>
    <t>PAULINE</t>
  </si>
  <si>
    <t>ADRIAN</t>
  </si>
  <si>
    <t>LE</t>
  </si>
  <si>
    <t>adrianle060606@gmail.com</t>
  </si>
  <si>
    <t>0490 695 823</t>
  </si>
  <si>
    <t>63 Mitchell Pde</t>
  </si>
  <si>
    <t>kevin.le@southmedical.com.au</t>
  </si>
  <si>
    <t>0404 117 134</t>
  </si>
  <si>
    <t>Jessie Hoang</t>
  </si>
  <si>
    <t>63 Mitchell Rd</t>
  </si>
  <si>
    <t>LEIGHTON</t>
  </si>
  <si>
    <t>LIGHT</t>
  </si>
  <si>
    <t>michael@michaellight.com.au</t>
  </si>
  <si>
    <t>0402 237 721</t>
  </si>
  <si>
    <t>3 Toorak Close</t>
  </si>
  <si>
    <t>Rita</t>
  </si>
  <si>
    <t>LIZAK</t>
  </si>
  <si>
    <t>ritalizak2539@gmail.com</t>
  </si>
  <si>
    <t>0429 324 161</t>
  </si>
  <si>
    <t>3 Ripley Close</t>
  </si>
  <si>
    <t>Mandy</t>
  </si>
  <si>
    <t>Macdonald</t>
  </si>
  <si>
    <t>JOHN</t>
  </si>
  <si>
    <t>MACKENZIE</t>
  </si>
  <si>
    <t>MANSFIELD</t>
  </si>
  <si>
    <t>Barbara MANSFIELD</t>
  </si>
  <si>
    <t>barbara_mnsfld@yahoo.com.au</t>
  </si>
  <si>
    <t>0405 736 455</t>
  </si>
  <si>
    <t>10A Myrtle Forest Drive</t>
  </si>
  <si>
    <t>MARIE</t>
  </si>
  <si>
    <t>pacemangel@gmail.com</t>
  </si>
  <si>
    <t>0411 104 874</t>
  </si>
  <si>
    <t>101/32 Wason St</t>
  </si>
  <si>
    <t>Martin</t>
  </si>
  <si>
    <t>Trish</t>
  </si>
  <si>
    <t>MCANDREW</t>
  </si>
  <si>
    <t>bushview@bigpond.net.au</t>
  </si>
  <si>
    <t>0412 738 051</t>
  </si>
  <si>
    <t>301/32 Wason S</t>
  </si>
  <si>
    <t>MCELHINNEY</t>
  </si>
  <si>
    <t>mcelhinneyk19@gmail.com</t>
  </si>
  <si>
    <t>0420 522 941</t>
  </si>
  <si>
    <t>MBCKim</t>
  </si>
  <si>
    <t>Sean McElhinney</t>
  </si>
  <si>
    <t>0418 446 979</t>
  </si>
  <si>
    <t>25 Anker Ave</t>
  </si>
  <si>
    <t>MCKENZIE</t>
  </si>
  <si>
    <t>sandinbetween@gmail.com</t>
  </si>
  <si>
    <t>0421 528 494</t>
  </si>
  <si>
    <t>11 Carroll Ave,</t>
  </si>
  <si>
    <t>MCKEON</t>
  </si>
  <si>
    <t>mckeondenise03@gmail.com</t>
  </si>
  <si>
    <t>0477 110 086</t>
  </si>
  <si>
    <t>83 Garrads Lane</t>
  </si>
  <si>
    <t>MAREE</t>
  </si>
  <si>
    <t>MCLEAN</t>
  </si>
  <si>
    <t>MCLELLAN</t>
  </si>
  <si>
    <t>johnmclellan52@icloud.com</t>
  </si>
  <si>
    <t>0473 400 134</t>
  </si>
  <si>
    <t>6 Gordon St</t>
  </si>
  <si>
    <t>Jane</t>
  </si>
  <si>
    <t>McNAB</t>
  </si>
  <si>
    <t>jane.mcnab@yahoo.com.au</t>
  </si>
  <si>
    <t>0410 430 353</t>
  </si>
  <si>
    <t>July</t>
  </si>
  <si>
    <t>65A Murramarang Rd</t>
  </si>
  <si>
    <t>MCTIERNAN</t>
  </si>
  <si>
    <t>michael@tabourie.com.au</t>
  </si>
  <si>
    <t>0404 803 935</t>
  </si>
  <si>
    <t>michaelmct</t>
  </si>
  <si>
    <t>VBA</t>
  </si>
  <si>
    <t>Brigid</t>
  </si>
  <si>
    <t>Wife</t>
  </si>
  <si>
    <t>0421 382 697</t>
  </si>
  <si>
    <t>PO Box 170</t>
  </si>
  <si>
    <t>Elsternwick</t>
  </si>
  <si>
    <t>VIC</t>
  </si>
  <si>
    <t>Jenny</t>
  </si>
  <si>
    <t>Mendick</t>
  </si>
  <si>
    <t>MICHAEL</t>
  </si>
  <si>
    <t>Mikl</t>
  </si>
  <si>
    <t>MILBOURNE</t>
  </si>
  <si>
    <t>D;4</t>
  </si>
  <si>
    <t>milbourneross@gmail.com</t>
  </si>
  <si>
    <t>0428 941 949</t>
  </si>
  <si>
    <t>mbcRoss</t>
  </si>
  <si>
    <t>Garry Gregory</t>
  </si>
  <si>
    <t>nephew</t>
  </si>
  <si>
    <t>0450 073 873</t>
  </si>
  <si>
    <t>207/32 Wason St</t>
  </si>
  <si>
    <t>New South Wales</t>
  </si>
  <si>
    <t>MOLLOY</t>
  </si>
  <si>
    <t>donna.molloy@outlook.com</t>
  </si>
  <si>
    <t>4455 7945</t>
  </si>
  <si>
    <t>12 Everett Crt</t>
  </si>
  <si>
    <t>MORTON</t>
  </si>
  <si>
    <t>sandgmorton@hotmail.com</t>
  </si>
  <si>
    <t>0432 993 394</t>
  </si>
  <si>
    <t>61 South Pacific Cres</t>
  </si>
  <si>
    <t>RAY</t>
  </si>
  <si>
    <t>MULD</t>
  </si>
  <si>
    <t>Muller</t>
  </si>
  <si>
    <t>JENNIFER</t>
  </si>
  <si>
    <t>MUNRO</t>
  </si>
  <si>
    <t>MURRAY</t>
  </si>
  <si>
    <t>sheffieldstreet@yahoo.com.au</t>
  </si>
  <si>
    <t>0415 519 138</t>
  </si>
  <si>
    <t>73 Donlan St</t>
  </si>
  <si>
    <t>sheffieldstreet@hotmail.com</t>
  </si>
  <si>
    <t>0414 419 138</t>
  </si>
  <si>
    <t>Sherry</t>
  </si>
  <si>
    <t>NATHAN</t>
  </si>
  <si>
    <t>Neill</t>
  </si>
  <si>
    <t>Nicholson</t>
  </si>
  <si>
    <t>Danica</t>
  </si>
  <si>
    <t>NIKOLOVSKI</t>
  </si>
  <si>
    <t>danniko345@gmail.com</t>
  </si>
  <si>
    <t>0417 445 402</t>
  </si>
  <si>
    <t>0415 169 010</t>
  </si>
  <si>
    <t>Chris Nikolovski</t>
  </si>
  <si>
    <t>22 Abbey Road, ULLADULLA  NSW</t>
  </si>
  <si>
    <t>Ulladulla, NSW</t>
  </si>
  <si>
    <t>NUM</t>
  </si>
  <si>
    <t>davidnum@gmail.com</t>
  </si>
  <si>
    <t>0419 298 868</t>
  </si>
  <si>
    <t>4 View Place</t>
  </si>
  <si>
    <t>O'NEILL</t>
  </si>
  <si>
    <t>Laurie</t>
  </si>
  <si>
    <t>Oliver</t>
  </si>
  <si>
    <t>George</t>
  </si>
  <si>
    <t>PALAVESTRA</t>
  </si>
  <si>
    <t>gpalavestra@gmail.com</t>
  </si>
  <si>
    <t>0408 635 457</t>
  </si>
  <si>
    <t>Ruth Palavestra</t>
  </si>
  <si>
    <t>Spouse</t>
  </si>
  <si>
    <t>0417 716 877</t>
  </si>
  <si>
    <t>1 Ontario Way</t>
  </si>
  <si>
    <t>Angela</t>
  </si>
  <si>
    <t>PARKER</t>
  </si>
  <si>
    <t>gary.rp@hotmail.com</t>
  </si>
  <si>
    <t>0410 287 007</t>
  </si>
  <si>
    <t>21 Hilltop Cres</t>
  </si>
  <si>
    <t>Suzanne PARKER</t>
  </si>
  <si>
    <t>karmayoginiparker@gmail.com</t>
  </si>
  <si>
    <t>0405 255 993</t>
  </si>
  <si>
    <t>Glenda</t>
  </si>
  <si>
    <t>PARMENTER</t>
  </si>
  <si>
    <t>PARSZUTO</t>
  </si>
  <si>
    <t>eparszuto@yahoo.com.au</t>
  </si>
  <si>
    <t>0427 554 052</t>
  </si>
  <si>
    <t>11 Garside Rd</t>
  </si>
  <si>
    <t>Partridge</t>
  </si>
  <si>
    <t>Penny</t>
  </si>
  <si>
    <t>PATERSON</t>
  </si>
  <si>
    <t>pennyp2086@gmail.com</t>
  </si>
  <si>
    <t>0409 848 309</t>
  </si>
  <si>
    <t>Peninsula</t>
  </si>
  <si>
    <t>7/112A Frenchs Forest Rd</t>
  </si>
  <si>
    <t>Frenchs Forest</t>
  </si>
  <si>
    <t>PERINO</t>
  </si>
  <si>
    <t>C;D;4</t>
  </si>
  <si>
    <t>debugcivil@gmail.com</t>
  </si>
  <si>
    <t>0438 445 573</t>
  </si>
  <si>
    <t>mbcLauri</t>
  </si>
  <si>
    <t>Martin Tomasini</t>
  </si>
  <si>
    <t>0418 262 760</t>
  </si>
  <si>
    <t>1 Scorpio Grove</t>
  </si>
  <si>
    <t>GEOFFREY</t>
  </si>
  <si>
    <t>PHEGAN</t>
  </si>
  <si>
    <t>POVEY</t>
  </si>
  <si>
    <t>poveyhats@bigpond.com</t>
  </si>
  <si>
    <t>0408 221 766</t>
  </si>
  <si>
    <t>84 Seaview St</t>
  </si>
  <si>
    <t>POWELL</t>
  </si>
  <si>
    <t>Kristine</t>
  </si>
  <si>
    <t>kristinep926@gmail.com</t>
  </si>
  <si>
    <t>0439 462 739</t>
  </si>
  <si>
    <t>October</t>
  </si>
  <si>
    <t>9 The Meadows</t>
  </si>
  <si>
    <t>Richard</t>
  </si>
  <si>
    <t>Prickett</t>
  </si>
  <si>
    <t>Pauline</t>
  </si>
  <si>
    <t>Quinlan</t>
  </si>
  <si>
    <t>RASCIONATO</t>
  </si>
  <si>
    <t>cherylrascionato@yahoo.com.au</t>
  </si>
  <si>
    <t>0417 656 731</t>
  </si>
  <si>
    <t>11 SeaSpray St</t>
  </si>
  <si>
    <t>tonyrascionato@yahoo.com.au</t>
  </si>
  <si>
    <t>0417 041 095</t>
  </si>
  <si>
    <t>wife</t>
  </si>
  <si>
    <t>11 Seaspray St</t>
  </si>
  <si>
    <t>REED</t>
  </si>
  <si>
    <t>ianandvalreed@outlook.com.au</t>
  </si>
  <si>
    <t>4455 4748</t>
  </si>
  <si>
    <t>0412 519 002</t>
  </si>
  <si>
    <t>mbcValR</t>
  </si>
  <si>
    <t>4455 4748 or  0499 119 268</t>
  </si>
  <si>
    <t>41 Seaspray Street</t>
  </si>
  <si>
    <t>REID</t>
  </si>
  <si>
    <t>John Reid</t>
  </si>
  <si>
    <t>jfapaxr@gmail.com</t>
  </si>
  <si>
    <t>0408 212 273</t>
  </si>
  <si>
    <t>jfapaxr</t>
  </si>
  <si>
    <t>Libby Reid</t>
  </si>
  <si>
    <t>0411 030 377</t>
  </si>
  <si>
    <t>22 Hilltop Cres.</t>
  </si>
  <si>
    <t>Ruth</t>
  </si>
  <si>
    <t>RICKETTS</t>
  </si>
  <si>
    <t>ruthricketts@optusnet.com.au</t>
  </si>
  <si>
    <t>0412 261 690</t>
  </si>
  <si>
    <t>9/46 Wason St</t>
  </si>
  <si>
    <t>Adrian</t>
  </si>
  <si>
    <t>RIEPSAMEN</t>
  </si>
  <si>
    <t>Judi</t>
  </si>
  <si>
    <t>Rimmer</t>
  </si>
  <si>
    <t>Roberts</t>
  </si>
  <si>
    <t>ROBERTSON</t>
  </si>
  <si>
    <t>jackrobertson1144@outlook.com.au</t>
  </si>
  <si>
    <t>0429 415 990</t>
  </si>
  <si>
    <t>48 Donlan Rd</t>
  </si>
  <si>
    <t>Julia</t>
  </si>
  <si>
    <t>ROBINSON</t>
  </si>
  <si>
    <t>marylucyrobin@gmail.com</t>
  </si>
  <si>
    <t>0400 084 004</t>
  </si>
  <si>
    <t>2/10 Augusta Pl</t>
  </si>
  <si>
    <t>ROGERS</t>
  </si>
  <si>
    <t>MARAGRET</t>
  </si>
  <si>
    <t>ROLFE</t>
  </si>
  <si>
    <t>C;D</t>
  </si>
  <si>
    <t>tony@gillandtony.com</t>
  </si>
  <si>
    <t>4454 0454</t>
  </si>
  <si>
    <t>0459 292 165</t>
  </si>
  <si>
    <t>MbcTonyR</t>
  </si>
  <si>
    <t>Gill Rolfe</t>
  </si>
  <si>
    <t>32 Tulip Oak Drive</t>
  </si>
  <si>
    <t>Ros</t>
  </si>
  <si>
    <t>Rutter</t>
  </si>
  <si>
    <t>LINDSAY</t>
  </si>
  <si>
    <t>SCANDRETT</t>
  </si>
  <si>
    <t>ljscandrett@hotmail.com</t>
  </si>
  <si>
    <t>0405 428 259</t>
  </si>
  <si>
    <t>Springwood</t>
  </si>
  <si>
    <t>98 Ross Cres</t>
  </si>
  <si>
    <t>Blaxland</t>
  </si>
  <si>
    <t>Malu</t>
  </si>
  <si>
    <t>Schaefer</t>
  </si>
  <si>
    <t>Eva</t>
  </si>
  <si>
    <t>SCHONSTEIN</t>
  </si>
  <si>
    <t>eva_schonstein@me.com</t>
  </si>
  <si>
    <t>0409 371 057</t>
  </si>
  <si>
    <t>13 Dury Lane</t>
  </si>
  <si>
    <t>Leanne</t>
  </si>
  <si>
    <t>Sellick</t>
  </si>
  <si>
    <t>Philip</t>
  </si>
  <si>
    <t>C V</t>
  </si>
  <si>
    <t>SHAH</t>
  </si>
  <si>
    <t>Shane</t>
  </si>
  <si>
    <t>CAROL</t>
  </si>
  <si>
    <t>SHELTON</t>
  </si>
  <si>
    <t>Jon</t>
  </si>
  <si>
    <t>Shields</t>
  </si>
  <si>
    <t>Debra</t>
  </si>
  <si>
    <t>SKINNER</t>
  </si>
  <si>
    <t>debraaskinner@gmail.com</t>
  </si>
  <si>
    <t>0418 555 082</t>
  </si>
  <si>
    <t>Glen Innes</t>
  </si>
  <si>
    <t>36/1 Camden Street</t>
  </si>
  <si>
    <t>Tom</t>
  </si>
  <si>
    <t>Small</t>
  </si>
  <si>
    <t>JOAN</t>
  </si>
  <si>
    <t>SMALL</t>
  </si>
  <si>
    <t>SMITH</t>
  </si>
  <si>
    <t>reneesmith51@yahoo.com</t>
  </si>
  <si>
    <t>0448 682 446</t>
  </si>
  <si>
    <t>3/103 Deering St</t>
  </si>
  <si>
    <t>SPICAR</t>
  </si>
  <si>
    <t>Mike SPICAR</t>
  </si>
  <si>
    <t>msp60600@bigpond.net.au</t>
  </si>
  <si>
    <t>4454 5411</t>
  </si>
  <si>
    <t>0408 262 016</t>
  </si>
  <si>
    <t>P O Box 810</t>
  </si>
  <si>
    <t>Stanwix</t>
  </si>
  <si>
    <t>Nadia</t>
  </si>
  <si>
    <t>STARR</t>
  </si>
  <si>
    <t>nadiastarr9@gmail.com</t>
  </si>
  <si>
    <t>0474593500</t>
  </si>
  <si>
    <t>55 Heron Rd</t>
  </si>
  <si>
    <t>Catalina</t>
  </si>
  <si>
    <t>BBay</t>
  </si>
  <si>
    <t>Steinfeld</t>
  </si>
  <si>
    <t>STEPHENSON</t>
  </si>
  <si>
    <t>ashleystephenson014@gmail.com</t>
  </si>
  <si>
    <t>0499 157 553</t>
  </si>
  <si>
    <t>169 Mitchell Pde</t>
  </si>
  <si>
    <t>STONE</t>
  </si>
  <si>
    <t>syl.greg@gmail.com</t>
  </si>
  <si>
    <t>0417 299 754</t>
  </si>
  <si>
    <t>40 Garside Road</t>
  </si>
  <si>
    <t>Mollyook</t>
  </si>
  <si>
    <t>sylstone59@gmail.com</t>
  </si>
  <si>
    <t>0426 278 051</t>
  </si>
  <si>
    <t>40 Garside Rd</t>
  </si>
  <si>
    <t>Don</t>
  </si>
  <si>
    <t>SULLIVAN</t>
  </si>
  <si>
    <t>don.sullivan@lh.com.au</t>
  </si>
  <si>
    <t>0429897827</t>
  </si>
  <si>
    <t>Carol</t>
  </si>
  <si>
    <t>SWANE</t>
  </si>
  <si>
    <t>Anita</t>
  </si>
  <si>
    <t>Swoboda</t>
  </si>
  <si>
    <t>SYLVESTER</t>
  </si>
  <si>
    <t>lizsylvester@icloud.com</t>
  </si>
  <si>
    <t>0401 701 041</t>
  </si>
  <si>
    <t>TANT</t>
  </si>
  <si>
    <t>kltant@bigpond.com</t>
  </si>
  <si>
    <t>4455 6331</t>
  </si>
  <si>
    <t>0478 605 110</t>
  </si>
  <si>
    <t>9 Brushbox Drive</t>
  </si>
  <si>
    <t>TAYLOR</t>
  </si>
  <si>
    <t>leigh.taylor@tpg.com.au</t>
  </si>
  <si>
    <t>0458 509 291</t>
  </si>
  <si>
    <t>9 Galiga Cr</t>
  </si>
  <si>
    <t>THOMAS</t>
  </si>
  <si>
    <t>James</t>
  </si>
  <si>
    <t>james2386@bigpond.com</t>
  </si>
  <si>
    <t>0428 141 853</t>
  </si>
  <si>
    <t>P O Box 922</t>
  </si>
  <si>
    <t>THOMSON</t>
  </si>
  <si>
    <t>faye.webster.thomson@gmail.com</t>
  </si>
  <si>
    <t>0400 368 800</t>
  </si>
  <si>
    <t>56 Pengana Crescent</t>
  </si>
  <si>
    <t>TIERNEY</t>
  </si>
  <si>
    <t>gabboc@bigpond.com</t>
  </si>
  <si>
    <t>4455 1254</t>
  </si>
  <si>
    <t>2 Bellbird Close</t>
  </si>
  <si>
    <t>TITCOMBE</t>
  </si>
  <si>
    <t>Janice TITCOMBE</t>
  </si>
  <si>
    <t>gingerjan22@gmail.com</t>
  </si>
  <si>
    <t>0432 477 826</t>
  </si>
  <si>
    <t>22 Budawang Drive</t>
  </si>
  <si>
    <t>TOOLE</t>
  </si>
  <si>
    <t>sally.toole@gmail.com</t>
  </si>
  <si>
    <t>0438 581 571</t>
  </si>
  <si>
    <t>3 Dury Lane</t>
  </si>
  <si>
    <t>TOOTH</t>
  </si>
  <si>
    <t>SUZANNE TOOTH</t>
  </si>
  <si>
    <t>gstooth@bigpond.com</t>
  </si>
  <si>
    <t>4455 6801</t>
  </si>
  <si>
    <t>0429 445 568</t>
  </si>
  <si>
    <t>P O Box 820</t>
  </si>
  <si>
    <t>DAVID</t>
  </si>
  <si>
    <t>TUCKER</t>
  </si>
  <si>
    <t>Janet</t>
  </si>
  <si>
    <t>TURNELL</t>
  </si>
  <si>
    <t>Jan TURNELL</t>
  </si>
  <si>
    <t>rtu94388@bigpond.net.au</t>
  </si>
  <si>
    <t>4454 0446</t>
  </si>
  <si>
    <t>0491 367 749</t>
  </si>
  <si>
    <t>5 Surfers Avenue</t>
  </si>
  <si>
    <t>Ron</t>
  </si>
  <si>
    <t>Judy</t>
  </si>
  <si>
    <t>Turner</t>
  </si>
  <si>
    <t>Ray</t>
  </si>
  <si>
    <t>Pennie</t>
  </si>
  <si>
    <t>TYRRELL</t>
  </si>
  <si>
    <t>pennie@housenous.com.au</t>
  </si>
  <si>
    <t>4457 1203</t>
  </si>
  <si>
    <t>0412 127 807</t>
  </si>
  <si>
    <t>64 Tingira Drive</t>
  </si>
  <si>
    <t>Les</t>
  </si>
  <si>
    <t>Tyson</t>
  </si>
  <si>
    <t>Van Der Hoek</t>
  </si>
  <si>
    <t>VAN DER LELY</t>
  </si>
  <si>
    <t>ary1941@outlook.com</t>
  </si>
  <si>
    <t>0409 834 678</t>
  </si>
  <si>
    <t>6 Thorne Street</t>
  </si>
  <si>
    <t>Lake Conjola</t>
  </si>
  <si>
    <t>PATRICIA</t>
  </si>
  <si>
    <t>VETTER</t>
  </si>
  <si>
    <t>WADE</t>
  </si>
  <si>
    <t>rossw2446@gmail.com</t>
  </si>
  <si>
    <t>4455 4185</t>
  </si>
  <si>
    <t>10 Howes Place</t>
  </si>
  <si>
    <t>Walton</t>
  </si>
  <si>
    <t>Elisabeth</t>
  </si>
  <si>
    <t>WATT</t>
  </si>
  <si>
    <t>elisabeth.watt14@gmail.com</t>
  </si>
  <si>
    <t>4454 2876</t>
  </si>
  <si>
    <t>70 Garside Road</t>
  </si>
  <si>
    <t>Way</t>
  </si>
  <si>
    <t>WEBB</t>
  </si>
  <si>
    <t>louisejw@tpg.com.au</t>
  </si>
  <si>
    <t>4444 8055</t>
  </si>
  <si>
    <t>0409 397 463</t>
  </si>
  <si>
    <t>4 Drury Lane</t>
  </si>
  <si>
    <t>Webster</t>
  </si>
  <si>
    <t>WEEKES</t>
  </si>
  <si>
    <t>Bruce</t>
  </si>
  <si>
    <t>WIGGINS</t>
  </si>
  <si>
    <t>bruce.wiggins1@bigpond.com</t>
  </si>
  <si>
    <t>0411 153 139</t>
  </si>
  <si>
    <t>21 Stanton Drive</t>
  </si>
  <si>
    <t>WILLETT</t>
  </si>
  <si>
    <t>iwillett333@gmail.com</t>
  </si>
  <si>
    <t>0439 049 395</t>
  </si>
  <si>
    <t>Lyn Willett</t>
  </si>
  <si>
    <t>0412 202 375</t>
  </si>
  <si>
    <t>37 Seaview St</t>
  </si>
  <si>
    <t>lynwillett@tpg.com.au</t>
  </si>
  <si>
    <t>Ian Willett</t>
  </si>
  <si>
    <t>Wonders</t>
  </si>
  <si>
    <t>Woodhouse</t>
  </si>
  <si>
    <t>Virginia</t>
  </si>
  <si>
    <t>WOODLAND</t>
  </si>
  <si>
    <t>gindubb@bigpond.com</t>
  </si>
  <si>
    <t>4457 1614</t>
  </si>
  <si>
    <t>3 Rosemary Ave</t>
  </si>
  <si>
    <t>WOODS</t>
  </si>
  <si>
    <t>Rob Woods</t>
  </si>
  <si>
    <t>crwoods26@bigpond.com</t>
  </si>
  <si>
    <t>0418 678 624</t>
  </si>
  <si>
    <t>273 Elizabeth Dr</t>
  </si>
  <si>
    <t>Vincentia</t>
  </si>
  <si>
    <t>PENNY</t>
  </si>
  <si>
    <t>YOUNG</t>
  </si>
  <si>
    <t>ZAPPAS</t>
  </si>
  <si>
    <t>nzappas63@gmail.com</t>
  </si>
  <si>
    <t>0403 068 632</t>
  </si>
  <si>
    <t>Jane Zappas</t>
  </si>
  <si>
    <t>0413 477 813</t>
  </si>
  <si>
    <t>5 Shipton Cres</t>
  </si>
  <si>
    <t>Rolf</t>
  </si>
  <si>
    <t>ZERBES</t>
  </si>
  <si>
    <t>rpzerbes@hotmail.com</t>
  </si>
  <si>
    <t>0408 157 950</t>
  </si>
  <si>
    <t>16 Bangalow St</t>
  </si>
  <si>
    <t>IsMember</t>
  </si>
  <si>
    <t>2026 MPs</t>
  </si>
  <si>
    <t>2026 RANK</t>
  </si>
  <si>
    <t>Email</t>
  </si>
  <si>
    <t>Nikolovski</t>
  </si>
  <si>
    <t>Ayers</t>
  </si>
  <si>
    <t>Milton Bridge Club (2144)</t>
  </si>
  <si>
    <t>Lindy</t>
  </si>
  <si>
    <t>Betts</t>
  </si>
  <si>
    <t>Buckley</t>
  </si>
  <si>
    <t>Caswell</t>
  </si>
  <si>
    <t>Cluney</t>
  </si>
  <si>
    <t>Crooks</t>
  </si>
  <si>
    <t>Duncan</t>
  </si>
  <si>
    <t>Emms</t>
  </si>
  <si>
    <t>Franke</t>
  </si>
  <si>
    <t>Dieter</t>
  </si>
  <si>
    <t>Kay</t>
  </si>
  <si>
    <t>Gosewisch</t>
  </si>
  <si>
    <t>Gullan</t>
  </si>
  <si>
    <t>Haley</t>
  </si>
  <si>
    <t>Hart</t>
  </si>
  <si>
    <t>Johnston</t>
  </si>
  <si>
    <t>Kinsella</t>
  </si>
  <si>
    <t>Light</t>
  </si>
  <si>
    <t>Lizak</t>
  </si>
  <si>
    <t>Macleod</t>
  </si>
  <si>
    <t>McNab</t>
  </si>
  <si>
    <t>Spicar</t>
  </si>
  <si>
    <t>Mike</t>
  </si>
  <si>
    <t>Milena</t>
  </si>
  <si>
    <t>Titcombe</t>
  </si>
  <si>
    <t>Tyrrell</t>
  </si>
  <si>
    <t>Watt</t>
  </si>
  <si>
    <t>Woodland</t>
  </si>
  <si>
    <t>Badger</t>
  </si>
  <si>
    <t>Other</t>
  </si>
  <si>
    <t>Brassil</t>
  </si>
  <si>
    <t>Paterson</t>
  </si>
  <si>
    <t>Palavestra</t>
  </si>
  <si>
    <t>Le</t>
  </si>
  <si>
    <t>Scandrett</t>
  </si>
  <si>
    <t>Lindsay</t>
  </si>
  <si>
    <t>Num</t>
  </si>
  <si>
    <t>Afflick</t>
  </si>
  <si>
    <t>Hunt</t>
  </si>
  <si>
    <t>Adamson, David</t>
  </si>
  <si>
    <t>Club1</t>
  </si>
  <si>
    <t>3. Update the first table on the MPs tab,  using the latest abfmasterpoints listing for the club (http://www.abfmasterpoints.com.au/myawards.asp?search=club&amp;nomenu=n).  You will need to do same for Milton and for some individuals.</t>
  </si>
  <si>
    <t>4. Any players missing from the Pro-Am table will be listed in the blue columns.  Filter to remove blanks, copy and paste that info onto the Pro-Am table</t>
  </si>
  <si>
    <t>5. Sort the ranking area (yellow) by firstname lastname.</t>
  </si>
  <si>
    <t>6. For Ros Simpson, you can flag the registered players (optional) by entering Y in column B next to each players name.</t>
  </si>
  <si>
    <t>1. Obtain the most recent Masterpoint ranking for the club from http://www.abfmasterpoints.com.au/mpsbyclub.asp?rep=top50year&amp;id=86 and paste into the ranking table on Pro-Am tab</t>
  </si>
  <si>
    <t>Ranking Table</t>
  </si>
  <si>
    <t>Source from http://www.abfmasterpoints.com.au/myawards.asp?search=club&amp;nomenu=n</t>
  </si>
  <si>
    <t>Updated: 2-Feb-2026</t>
  </si>
  <si>
    <t>Anker, Lorraine</t>
  </si>
  <si>
    <t>Bateman, Michael</t>
  </si>
  <si>
    <t>Bayliss, Margie</t>
  </si>
  <si>
    <t>Brown, Simon</t>
  </si>
  <si>
    <t>Curtis, Brooke</t>
  </si>
  <si>
    <t>Curtis, Dion</t>
  </si>
  <si>
    <t>Duffy, Megan</t>
  </si>
  <si>
    <t>Emans, Henk</t>
  </si>
  <si>
    <t>Hansen, Hardy</t>
  </si>
  <si>
    <t>Hodge, Denise</t>
  </si>
  <si>
    <t>Kinser, Sonya</t>
  </si>
  <si>
    <t>Kinser, Bill</t>
  </si>
  <si>
    <t>Marie, Angelica</t>
  </si>
  <si>
    <t>Morton, Gai</t>
  </si>
  <si>
    <t>Murray, Christina</t>
  </si>
  <si>
    <t>Murray, Paul</t>
  </si>
  <si>
    <t>Parszuto, Elita</t>
  </si>
  <si>
    <t>Rascionato, Tony</t>
  </si>
  <si>
    <t>Robertson, Jack</t>
  </si>
  <si>
    <t>Webb, Louise</t>
  </si>
  <si>
    <t>Johnston, Graham</t>
  </si>
  <si>
    <t>Kinsella, Ann</t>
  </si>
  <si>
    <t>Curtis, Jack</t>
  </si>
  <si>
    <t>Beran, Chris</t>
  </si>
  <si>
    <t>Moved MPs table to separate tab - included website Dload table (not sure if I need this yet)</t>
  </si>
  <si>
    <t>Gary PARKER</t>
  </si>
  <si>
    <t>Graham EVANS</t>
  </si>
  <si>
    <t>Lyn GRIBBLE</t>
  </si>
  <si>
    <t>Jen LANGLEY</t>
  </si>
  <si>
    <t>Barb MANSFIELD</t>
  </si>
  <si>
    <t>Danica NIKOLOVSKI</t>
  </si>
  <si>
    <t>Karma PARKER</t>
  </si>
  <si>
    <t>John REID</t>
  </si>
  <si>
    <t>Henk EMANS</t>
  </si>
  <si>
    <t>Roslyn HUGHES</t>
  </si>
  <si>
    <t>Jan TITCOMBE</t>
  </si>
  <si>
    <t>Kevin TANT</t>
  </si>
  <si>
    <t>Sue TOOTH</t>
  </si>
  <si>
    <t>Lyn WILLETT</t>
  </si>
  <si>
    <t>Lauri PERINO</t>
  </si>
  <si>
    <t>Donna MOLLOY</t>
  </si>
  <si>
    <t>Lynne POVEY</t>
  </si>
  <si>
    <t>Lucy ROBINSON</t>
  </si>
  <si>
    <t>David LARDNER</t>
  </si>
  <si>
    <t>Kris POWELL</t>
  </si>
  <si>
    <t>Robin LARDNER</t>
  </si>
  <si>
    <t>Margaret CALLAN</t>
  </si>
  <si>
    <t>Jill DE FRIEND</t>
  </si>
  <si>
    <t>Susan BATEMAN</t>
  </si>
  <si>
    <t>Jack ROBERTSON</t>
  </si>
  <si>
    <t>Narelle ZAPPAS</t>
  </si>
  <si>
    <t>Dennis GULLAN</t>
  </si>
  <si>
    <t>Peter CULHAM</t>
  </si>
  <si>
    <t>Kim MCELHINNEY</t>
  </si>
  <si>
    <t>Faye THOMSON</t>
  </si>
  <si>
    <t>2026-PA1</t>
  </si>
  <si>
    <t>Michael BRASSIL</t>
  </si>
  <si>
    <t>Ross MILBOURNE</t>
  </si>
  <si>
    <t>Neil DUFFY</t>
  </si>
  <si>
    <t>Sylvia STONE</t>
  </si>
  <si>
    <t>Julie JEFFERY</t>
  </si>
  <si>
    <t>Valerie REED</t>
  </si>
  <si>
    <t>Rae DUFFY</t>
  </si>
  <si>
    <t>Rowena BARTON</t>
  </si>
  <si>
    <t>Moira HEATH</t>
  </si>
  <si>
    <t>2025-PA3</t>
  </si>
  <si>
    <t>2025-PA2</t>
  </si>
  <si>
    <t>Tony ROLFE</t>
  </si>
  <si>
    <t>Susan JONES</t>
  </si>
  <si>
    <t>Glenice DE MONTEMAS</t>
  </si>
  <si>
    <t>Jim THOMAS</t>
  </si>
  <si>
    <t>Bob JONES</t>
  </si>
  <si>
    <t>Renee SMITH</t>
  </si>
  <si>
    <t>Susanne DILLON</t>
  </si>
  <si>
    <t>Elita PARSZUTO</t>
  </si>
  <si>
    <t>Carole CLUNEY</t>
  </si>
  <si>
    <t>2025-RS</t>
  </si>
  <si>
    <t>Ken HARRISON</t>
  </si>
  <si>
    <t>David BAVIN</t>
  </si>
  <si>
    <t>Megan DUFFY</t>
  </si>
  <si>
    <t>Maureen HARRISON</t>
  </si>
  <si>
    <t>Dion CURTIS</t>
  </si>
  <si>
    <t>Jane McNAB</t>
  </si>
  <si>
    <t>Carolyn BARRETT</t>
  </si>
  <si>
    <t>Pennie TYRRELL</t>
  </si>
  <si>
    <t>Liz BAKER</t>
  </si>
  <si>
    <t>Ian WILLETT</t>
  </si>
  <si>
    <t>Brooke CURTIS</t>
  </si>
  <si>
    <t>Michael MCTIERNAN</t>
  </si>
  <si>
    <t>Jack CURTIS</t>
  </si>
  <si>
    <t>4NS</t>
  </si>
  <si>
    <t>2NS</t>
  </si>
  <si>
    <t>1NS</t>
  </si>
  <si>
    <t>7NS</t>
  </si>
  <si>
    <t>Alan FOREMAN</t>
  </si>
  <si>
    <t>8NS</t>
  </si>
  <si>
    <t>6NS</t>
  </si>
  <si>
    <t>Tony RASCIONATO</t>
  </si>
  <si>
    <t>3NS</t>
  </si>
  <si>
    <t>Peggy AYERS</t>
  </si>
  <si>
    <t>5NS</t>
  </si>
  <si>
    <t>8EW</t>
  </si>
  <si>
    <t>1EW</t>
  </si>
  <si>
    <t>2EW</t>
  </si>
  <si>
    <t>4EW</t>
  </si>
  <si>
    <t>3EW</t>
  </si>
  <si>
    <t>6EW</t>
  </si>
  <si>
    <t>7EW</t>
  </si>
  <si>
    <t>5EW</t>
  </si>
  <si>
    <t>Cheryl RASCIONATO</t>
  </si>
  <si>
    <t>2025-PA1</t>
  </si>
  <si>
    <t>2024-PA3</t>
  </si>
  <si>
    <t>Leigh TAYLOR</t>
  </si>
  <si>
    <t>Sally TOOLE</t>
  </si>
  <si>
    <t>Bruce WIGGINS</t>
  </si>
  <si>
    <t>2024-RS</t>
  </si>
  <si>
    <t>Liz SYLVESTER</t>
  </si>
  <si>
    <t>ADRIAN LE</t>
  </si>
  <si>
    <t>Margaret ALLEN</t>
  </si>
  <si>
    <t>Mary BUCKLEY</t>
  </si>
  <si>
    <t>Greg STONE</t>
  </si>
  <si>
    <t>Deborah HUISH</t>
  </si>
  <si>
    <t>George PALAVESTRA</t>
  </si>
  <si>
    <t>2024-PA2</t>
  </si>
  <si>
    <t>9NS</t>
  </si>
  <si>
    <t>10NS</t>
  </si>
  <si>
    <t>11NS</t>
  </si>
  <si>
    <t>Col JONES</t>
  </si>
  <si>
    <t>9EW</t>
  </si>
  <si>
    <t>11EW</t>
  </si>
  <si>
    <t>10EW</t>
  </si>
  <si>
    <t>Hardy HANSEN</t>
  </si>
  <si>
    <t>Iris CROOKS</t>
  </si>
  <si>
    <t>2024-PA1</t>
  </si>
  <si>
    <t>Elisabeth WATT</t>
  </si>
  <si>
    <t>Event</t>
  </si>
  <si>
    <t>Pos</t>
  </si>
  <si>
    <t>Pair</t>
  </si>
  <si>
    <t>P1</t>
  </si>
  <si>
    <t>P2</t>
  </si>
  <si>
    <t>Score</t>
  </si>
  <si>
    <t>%</t>
  </si>
  <si>
    <t>G Slam</t>
  </si>
  <si>
    <t>S Slam</t>
  </si>
  <si>
    <t>Prev Pair</t>
  </si>
  <si>
    <t>Bugfix: sheet wasn’t correctly assigning rank in column E.  Dragged formula down to correct
Included test for a pair having played together previously.</t>
  </si>
  <si>
    <t>7. Make sure that the Prev Pairs table has been updated for the previous pro-am events</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</si>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</sst>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0" tint="-0.24994659260841701"/>
      <name val="Calibri"/>
      <family val="2"/>
      <scheme val="minor"/>
    </font>
    <font>
      <sz val="9"/>
      <color theme="1"/>
      <name val="Calibri"/>
      <family val="2"/>
      <scheme val="minor"/>
    </font>
    <font>
      <sz val="9"/>
      <name val="Calibri"/>
      <family val="2"/>
      <scheme val="minor"/>
    </font>
    <font>
      <sz val="9"/>
      <color indexed="81"/>
      <name val="Tahoma"/>
      <family val="2"/>
    </font>
    <font>
      <b/>
      <sz val="9"/>
      <color indexed="81"/>
      <name val="Tahoma"/>
      <family val="2"/>
    </font>
    <font>
      <sz val="9"/>
      <color theme="4" tint="0.39994506668294322"/>
      <name val="Calibri"/>
      <family val="2"/>
      <scheme val="minor"/>
    </font>
    <font>
      <sz val="9"/>
      <color rgb="FFC00000"/>
      <name val="Calibri"/>
      <family val="2"/>
      <scheme val="minor"/>
    </font>
    <font>
      <sz val="9"/>
      <color indexed="81"/>
      <name val="Tahoma"/>
      <charset val="1"/>
    </font>
    <font>
      <b/>
      <sz val="9"/>
      <color indexed="81"/>
      <name val="Tahoma"/>
      <charset val="1"/>
    </font>
    <font>
      <sz val="9"/>
      <color theme="4" tint="-0.24994659260841701"/>
      <name val="Calibri"/>
      <family val="2"/>
      <scheme val="minor"/>
    </font>
    <font>
      <sz val="10"/>
      <color theme="1"/>
      <name val="Calibri"/>
      <family val="2"/>
      <scheme val="minor"/>
    </font>
    <font>
      <b/>
      <sz val="10"/>
      <color theme="1"/>
      <name val="Calibri"/>
      <family val="2"/>
      <scheme val="minor"/>
    </font>
  </fonts>
  <fills count="16">
    <fill>
      <patternFill patternType="none"/>
    </fill>
    <fill>
      <patternFill patternType="gray125"/>
    </fill>
    <fill>
      <patternFill patternType="solid">
        <fgColor rgb="FFCCECFF"/>
        <bgColor indexed="64"/>
      </patternFill>
    </fill>
    <fill>
      <patternFill patternType="solid">
        <fgColor rgb="FFFFFFCC"/>
        <bgColor indexed="64"/>
      </patternFill>
    </fill>
    <fill>
      <patternFill patternType="solid">
        <fgColor rgb="FFEAEAEA"/>
        <bgColor indexed="64"/>
      </patternFill>
    </fill>
    <fill>
      <patternFill patternType="solid">
        <fgColor rgb="FFFFFF99"/>
        <bgColor indexed="64"/>
      </patternFill>
    </fill>
    <fill>
      <patternFill patternType="solid">
        <fgColor rgb="FF66FFFF"/>
        <bgColor indexed="64"/>
      </patternFill>
    </fill>
    <fill>
      <patternFill patternType="solid">
        <fgColor rgb="FFCCFFFF"/>
        <bgColor indexed="64"/>
      </patternFill>
    </fill>
    <fill>
      <patternFill patternType="solid">
        <fgColor rgb="FFCCFFCC"/>
        <bgColor indexed="64"/>
      </patternFill>
    </fill>
    <fill>
      <patternFill patternType="solid">
        <fgColor rgb="FF99FFCC"/>
        <bgColor indexed="64"/>
      </patternFill>
    </fill>
    <fill>
      <patternFill patternType="solid">
        <fgColor rgb="FF99CCFF"/>
        <bgColor indexed="64"/>
      </patternFill>
    </fill>
    <fill>
      <patternFill patternType="solid">
        <fgColor theme="0" tint="-4.9989318521683403E-2"/>
        <bgColor indexed="64"/>
      </patternFill>
    </fill>
    <fill>
      <patternFill patternType="solid">
        <fgColor rgb="FF66CCFF"/>
        <bgColor indexed="64"/>
      </patternFill>
    </fill>
    <fill>
      <patternFill patternType="solid">
        <fgColor rgb="FFCCCCFF"/>
        <bgColor indexed="64"/>
      </patternFill>
    </fill>
    <fill>
      <patternFill patternType="solid">
        <fgColor rgb="FF66FFCC"/>
        <bgColor indexed="64"/>
      </patternFill>
    </fill>
    <fill>
      <patternFill patternType="solid">
        <fgColor rgb="FFCC99FF"/>
        <bgColor indexed="64"/>
      </patternFill>
    </fill>
  </fills>
  <borders count="68">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B050"/>
      </left>
      <right style="thin">
        <color rgb="FF00B050"/>
      </right>
      <top style="medium">
        <color rgb="FF00B050"/>
      </top>
      <bottom style="medium">
        <color rgb="FF00B050"/>
      </bottom>
      <diagonal/>
    </border>
    <border>
      <left style="thin">
        <color rgb="FF00B050"/>
      </left>
      <right/>
      <top style="medium">
        <color rgb="FF00B050"/>
      </top>
      <bottom style="medium">
        <color rgb="FF00B050"/>
      </bottom>
      <diagonal/>
    </border>
    <border>
      <left style="thin">
        <color rgb="FF0070C0"/>
      </left>
      <right style="thin">
        <color rgb="FF0070C0"/>
      </right>
      <top style="medium">
        <color rgb="FF0070C0"/>
      </top>
      <bottom style="medium">
        <color rgb="FF0070C0"/>
      </bottom>
      <diagonal/>
    </border>
    <border>
      <left style="thin">
        <color rgb="FF00B050"/>
      </left>
      <right style="thin">
        <color rgb="FF00B050"/>
      </right>
      <top/>
      <bottom style="thin">
        <color rgb="FF00B050"/>
      </bottom>
      <diagonal/>
    </border>
    <border>
      <left style="thin">
        <color rgb="FF0070C0"/>
      </left>
      <right style="thin">
        <color rgb="FF0070C0"/>
      </right>
      <top style="medium">
        <color rgb="FF0070C0"/>
      </top>
      <bottom/>
      <diagonal/>
    </border>
    <border>
      <left style="thin">
        <color rgb="FF0070C0"/>
      </left>
      <right style="thin">
        <color rgb="FF0070C0"/>
      </right>
      <top/>
      <bottom style="thin">
        <color rgb="FF0070C0"/>
      </bottom>
      <diagonal/>
    </border>
    <border>
      <left style="thin">
        <color rgb="FF0070C0"/>
      </left>
      <right style="thin">
        <color theme="0" tint="-0.14996795556505021"/>
      </right>
      <top style="thin">
        <color theme="0" tint="-0.14996795556505021"/>
      </top>
      <bottom style="thin">
        <color theme="0" tint="-0.14996795556505021"/>
      </bottom>
      <diagonal/>
    </border>
    <border>
      <left style="thin">
        <color rgb="FF00B050"/>
      </left>
      <right style="thin">
        <color rgb="FF00B050"/>
      </right>
      <top style="thin">
        <color rgb="FF00B050"/>
      </top>
      <bottom style="thin">
        <color rgb="FF00B050"/>
      </bottom>
      <diagonal/>
    </border>
    <border>
      <left style="medium">
        <color rgb="FF0070C0"/>
      </left>
      <right style="medium">
        <color rgb="FF0070C0"/>
      </right>
      <top/>
      <bottom style="thin">
        <color rgb="FF00B050"/>
      </bottom>
      <diagonal/>
    </border>
    <border>
      <left style="medium">
        <color rgb="FF0070C0"/>
      </left>
      <right style="medium">
        <color rgb="FF0070C0"/>
      </right>
      <top style="thin">
        <color rgb="FF00B050"/>
      </top>
      <bottom style="thin">
        <color rgb="FF00B05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24994659260841701"/>
      </right>
      <top style="medium">
        <color rgb="FF0070C0"/>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rgb="FF0070C0"/>
      </bottom>
      <diagonal/>
    </border>
    <border>
      <left style="medium">
        <color rgb="FF00B050"/>
      </left>
      <right style="thin">
        <color rgb="FF00B050"/>
      </right>
      <top style="medium">
        <color rgb="FF00B050"/>
      </top>
      <bottom style="medium">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bottom style="thin">
        <color rgb="FF00B050"/>
      </bottom>
      <diagonal/>
    </border>
    <border>
      <left/>
      <right/>
      <top/>
      <bottom style="thin">
        <color rgb="FF00B050"/>
      </bottom>
      <diagonal/>
    </border>
    <border>
      <left style="thin">
        <color rgb="FF00B050"/>
      </left>
      <right style="thin">
        <color rgb="FF00B050"/>
      </right>
      <top style="dashed">
        <color rgb="FF00B050"/>
      </top>
      <bottom style="dashed">
        <color rgb="FF00B050"/>
      </bottom>
      <diagonal/>
    </border>
    <border>
      <left style="thin">
        <color rgb="FF00B050"/>
      </left>
      <right style="thin">
        <color rgb="FF00B050"/>
      </right>
      <top style="dashed">
        <color rgb="FF00B050"/>
      </top>
      <bottom style="thin">
        <color rgb="FF00B050"/>
      </bottom>
      <diagonal/>
    </border>
    <border>
      <left style="medium">
        <color rgb="FF00B050"/>
      </left>
      <right style="medium">
        <color rgb="FF00B050"/>
      </right>
      <top style="medium">
        <color rgb="FF00B050"/>
      </top>
      <bottom style="medium">
        <color rgb="FF00B050"/>
      </bottom>
      <diagonal/>
    </border>
    <border>
      <left style="thin">
        <color rgb="FF00B050"/>
      </left>
      <right/>
      <top style="thin">
        <color rgb="FF00B050"/>
      </top>
      <bottom style="thin">
        <color rgb="FF00B050"/>
      </bottom>
      <diagonal/>
    </border>
    <border>
      <left style="thin">
        <color theme="0" tint="-0.24994659260841701"/>
      </left>
      <right style="thin">
        <color theme="0" tint="-0.24994659260841701"/>
      </right>
      <top/>
      <bottom style="medium">
        <color rgb="FF0070C0"/>
      </bottom>
      <diagonal/>
    </border>
    <border>
      <left/>
      <right style="thin">
        <color theme="0" tint="-0.14996795556505021"/>
      </right>
      <top style="thin">
        <color theme="0" tint="-0.14996795556505021"/>
      </top>
      <bottom style="thin">
        <color theme="0" tint="-0.14996795556505021"/>
      </bottom>
      <diagonal/>
    </border>
    <border>
      <left style="thin">
        <color rgb="FF00B050"/>
      </left>
      <right style="medium">
        <color rgb="FF00B050"/>
      </right>
      <top style="medium">
        <color rgb="FF00B050"/>
      </top>
      <bottom style="medium">
        <color rgb="FF00B050"/>
      </bottom>
      <diagonal/>
    </border>
    <border>
      <left style="medium">
        <color rgb="FF00B050"/>
      </left>
      <right style="thin">
        <color rgb="FF00B050"/>
      </right>
      <top style="medium">
        <color rgb="FF00B050"/>
      </top>
      <bottom style="thin">
        <color rgb="FF00B050"/>
      </bottom>
      <diagonal/>
    </border>
    <border>
      <left style="medium">
        <color rgb="FF0070C0"/>
      </left>
      <right style="thin">
        <color rgb="FF0070C0"/>
      </right>
      <top style="medium">
        <color rgb="FF0070C0"/>
      </top>
      <bottom style="medium">
        <color rgb="FF0070C0"/>
      </bottom>
      <diagonal/>
    </border>
    <border>
      <left style="medium">
        <color rgb="FF0070C0"/>
      </left>
      <right style="thin">
        <color rgb="FF0070C0"/>
      </right>
      <top style="thin">
        <color rgb="FF0070C0"/>
      </top>
      <bottom style="thin">
        <color rgb="FF007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14996795556505021"/>
      </left>
      <right style="medium">
        <color theme="0" tint="-0.14996795556505021"/>
      </right>
      <top style="medium">
        <color rgb="FF00B050"/>
      </top>
      <bottom style="medium">
        <color theme="0" tint="-0.14996795556505021"/>
      </bottom>
      <diagonal/>
    </border>
    <border>
      <left style="medium">
        <color theme="0" tint="-0.14996795556505021"/>
      </left>
      <right style="medium">
        <color rgb="FF00B050"/>
      </right>
      <top style="medium">
        <color rgb="FF00B050"/>
      </top>
      <bottom style="medium">
        <color theme="0" tint="-0.1499679555650502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rgb="FF00B050"/>
      </right>
      <top style="medium">
        <color theme="0" tint="-0.14996795556505021"/>
      </top>
      <bottom style="medium">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medium">
        <color rgb="FF0070C0"/>
      </left>
      <right style="medium">
        <color rgb="FF0070C0"/>
      </right>
      <top style="medium">
        <color rgb="FF0070C0"/>
      </top>
      <bottom style="thin">
        <color rgb="FF0070C0"/>
      </bottom>
      <diagonal/>
    </border>
    <border>
      <left style="medium">
        <color rgb="FF0070C0"/>
      </left>
      <right style="medium">
        <color rgb="FF0070C0"/>
      </right>
      <top style="thin">
        <color rgb="FF0070C0"/>
      </top>
      <bottom style="thin">
        <color rgb="FF0070C0"/>
      </bottom>
      <diagonal/>
    </border>
    <border>
      <left/>
      <right style="medium">
        <color theme="0" tint="-0.14996795556505021"/>
      </right>
      <top style="medium">
        <color rgb="FF00B050"/>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top style="thin">
        <color rgb="FF7030A0"/>
      </top>
      <bottom style="thin">
        <color rgb="FF7030A0"/>
      </bottom>
      <diagonal/>
    </border>
    <border>
      <left style="thin">
        <color theme="0" tint="-0.24994659260841701"/>
      </left>
      <right/>
      <top style="thin">
        <color theme="0" tint="-0.24994659260841701"/>
      </top>
      <bottom style="thin">
        <color theme="0" tint="-0.24994659260841701"/>
      </bottom>
      <diagonal/>
    </border>
    <border>
      <left/>
      <right style="thin">
        <color rgb="FF00B050"/>
      </right>
      <top/>
      <bottom style="thin">
        <color rgb="FF00B050"/>
      </bottom>
      <diagonal/>
    </border>
    <border>
      <left style="medium">
        <color rgb="FF00B050"/>
      </left>
      <right style="medium">
        <color theme="0" tint="-0.24994659260841701"/>
      </right>
      <top style="medium">
        <color rgb="FF00B050"/>
      </top>
      <bottom style="medium">
        <color theme="0" tint="-0.14996795556505021"/>
      </bottom>
      <diagonal/>
    </border>
    <border>
      <left style="medium">
        <color rgb="FF00B050"/>
      </left>
      <right style="medium">
        <color theme="0" tint="-0.24994659260841701"/>
      </right>
      <top style="medium">
        <color theme="0" tint="-0.14996795556505021"/>
      </top>
      <bottom style="medium">
        <color theme="0" tint="-0.14996795556505021"/>
      </bottom>
      <diagonal/>
    </border>
    <border>
      <left style="medium">
        <color rgb="FF0070C0"/>
      </left>
      <right style="thin">
        <color rgb="FF0070C0"/>
      </right>
      <top style="medium">
        <color rgb="FF0070C0"/>
      </top>
      <bottom style="thin">
        <color rgb="FF0070C0"/>
      </bottom>
      <diagonal/>
    </border>
    <border>
      <left style="thin">
        <color rgb="FF00B050"/>
      </left>
      <right style="thin">
        <color rgb="FF00B050"/>
      </right>
      <top/>
      <bottom/>
      <diagonal/>
    </border>
    <border>
      <left style="thin">
        <color rgb="FF00B050"/>
      </left>
      <right style="thin">
        <color rgb="FF00B050"/>
      </right>
      <top/>
      <bottom style="dashed">
        <color rgb="FF00B050"/>
      </bottom>
      <diagonal/>
    </border>
    <border>
      <left style="thin">
        <color rgb="FF00B050"/>
      </left>
      <right style="thin">
        <color rgb="FF00B050"/>
      </right>
      <top style="thin">
        <color rgb="FF00B050"/>
      </top>
      <bottom/>
      <diagonal/>
    </border>
    <border>
      <left style="thin">
        <color rgb="FF00B050"/>
      </left>
      <right style="thin">
        <color rgb="FF00B050"/>
      </right>
      <top style="dashed">
        <color rgb="FF0070C0"/>
      </top>
      <bottom style="dashed">
        <color rgb="FF0070C0"/>
      </bottom>
      <diagonal/>
    </border>
    <border>
      <left/>
      <right style="thin">
        <color rgb="FF0070C0"/>
      </right>
      <top style="dashed">
        <color rgb="FF0070C0"/>
      </top>
      <bottom style="dashed">
        <color rgb="FF0070C0"/>
      </bottom>
      <diagonal/>
    </border>
    <border>
      <left style="thin">
        <color rgb="FF0070C0"/>
      </left>
      <right style="thin">
        <color rgb="FF0070C0"/>
      </right>
      <top style="dashed">
        <color rgb="FF0070C0"/>
      </top>
      <bottom style="dashed">
        <color rgb="FF0070C0"/>
      </bottom>
      <diagonal/>
    </border>
    <border>
      <left/>
      <right style="thin">
        <color rgb="FF00B050"/>
      </right>
      <top/>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style="medium">
        <color rgb="FF00B050"/>
      </top>
      <bottom style="thin">
        <color rgb="FF00B050"/>
      </bottom>
      <diagonal/>
    </border>
    <border>
      <left style="thin">
        <color rgb="FF00B050"/>
      </left>
      <right style="thin">
        <color rgb="FF00B050"/>
      </right>
      <top style="dashed">
        <color rgb="FF00B050"/>
      </top>
      <bottom/>
      <diagonal/>
    </border>
    <border>
      <left style="thin">
        <color rgb="FF00B050"/>
      </left>
      <right style="thin">
        <color rgb="FF00B050"/>
      </right>
      <top style="thin">
        <color rgb="FF00B050"/>
      </top>
      <bottom style="medium">
        <color rgb="FF00B050"/>
      </bottom>
      <diagonal/>
    </border>
    <border>
      <left style="thin">
        <color rgb="FF00B050"/>
      </left>
      <right style="thin">
        <color rgb="FF0070C0"/>
      </right>
      <top style="thin">
        <color rgb="FF0070C0"/>
      </top>
      <bottom style="thin">
        <color rgb="FF0070C0"/>
      </bottom>
      <diagonal/>
    </border>
  </borders>
  <cellStyleXfs count="1">
    <xf numFmtId="0" fontId="0" fillId="0" borderId="0"/>
  </cellStyleXfs>
  <cellXfs count="208">
    <xf numFmtId="0" fontId="0" fillId="0" borderId="0" xfId="0"/>
    <xf numFmtId="0" fontId="5" fillId="4" borderId="11" xfId="0" applyFont="1" applyFill="1" applyBorder="1" applyAlignment="1">
      <alignment horizontal="center"/>
    </xf>
    <xf numFmtId="0" fontId="5" fillId="0" borderId="0" xfId="0" applyFont="1" applyAlignment="1">
      <alignment horizontal="center"/>
    </xf>
    <xf numFmtId="0" fontId="6" fillId="0" borderId="0" xfId="0" applyFont="1"/>
    <xf numFmtId="0" fontId="6" fillId="5" borderId="5" xfId="0" applyFont="1" applyFill="1" applyBorder="1"/>
    <xf numFmtId="0" fontId="6" fillId="7" borderId="9" xfId="0" applyFont="1" applyFill="1" applyBorder="1"/>
    <xf numFmtId="0" fontId="6" fillId="7" borderId="10" xfId="0" applyFont="1" applyFill="1" applyBorder="1"/>
    <xf numFmtId="0" fontId="6" fillId="7" borderId="1" xfId="0" applyFont="1" applyFill="1" applyBorder="1"/>
    <xf numFmtId="164" fontId="6" fillId="0" borderId="0" xfId="0" applyNumberFormat="1" applyFont="1"/>
    <xf numFmtId="164" fontId="5" fillId="4" borderId="11" xfId="0" applyNumberFormat="1" applyFont="1" applyFill="1" applyBorder="1" applyAlignment="1">
      <alignment horizontal="center"/>
    </xf>
    <xf numFmtId="0" fontId="7" fillId="0" borderId="0" xfId="0" applyFont="1" applyAlignment="1">
      <alignment horizontal="center"/>
    </xf>
    <xf numFmtId="0" fontId="6" fillId="0" borderId="0" xfId="0" applyFont="1" applyAlignment="1">
      <alignment horizontal="center"/>
    </xf>
    <xf numFmtId="0" fontId="6" fillId="6" borderId="7" xfId="0" applyFont="1" applyFill="1" applyBorder="1" applyAlignment="1">
      <alignment horizontal="center"/>
    </xf>
    <xf numFmtId="0" fontId="5" fillId="11" borderId="16" xfId="0" applyFont="1" applyFill="1" applyBorder="1" applyAlignment="1">
      <alignment horizontal="center"/>
    </xf>
    <xf numFmtId="0" fontId="5" fillId="11" borderId="17" xfId="0" applyFont="1" applyFill="1" applyBorder="1" applyAlignment="1">
      <alignment horizontal="center"/>
    </xf>
    <xf numFmtId="0" fontId="5" fillId="11" borderId="18" xfId="0" applyFont="1" applyFill="1" applyBorder="1" applyAlignment="1">
      <alignment horizontal="center"/>
    </xf>
    <xf numFmtId="0" fontId="6" fillId="3" borderId="12" xfId="0" applyFont="1" applyFill="1" applyBorder="1" applyProtection="1">
      <protection locked="0"/>
    </xf>
    <xf numFmtId="0" fontId="6" fillId="3" borderId="13" xfId="0" applyFont="1" applyFill="1" applyBorder="1" applyAlignment="1" applyProtection="1">
      <alignment horizontal="center"/>
      <protection locked="0"/>
    </xf>
    <xf numFmtId="0" fontId="6" fillId="3" borderId="14" xfId="0" applyFont="1" applyFill="1" applyBorder="1" applyAlignment="1" applyProtection="1">
      <alignment horizontal="center"/>
      <protection locked="0"/>
    </xf>
    <xf numFmtId="0" fontId="6" fillId="7" borderId="8" xfId="0" applyFont="1" applyFill="1" applyBorder="1"/>
    <xf numFmtId="0" fontId="6" fillId="6" borderId="1" xfId="0" applyFont="1" applyFill="1" applyBorder="1"/>
    <xf numFmtId="164" fontId="6" fillId="6" borderId="1" xfId="0" applyNumberFormat="1" applyFont="1" applyFill="1" applyBorder="1"/>
    <xf numFmtId="0" fontId="7" fillId="2" borderId="1" xfId="0" applyFont="1" applyFill="1" applyBorder="1" applyAlignment="1">
      <alignment horizontal="center"/>
    </xf>
    <xf numFmtId="0" fontId="6" fillId="5" borderId="19" xfId="0" applyFont="1" applyFill="1" applyBorder="1"/>
    <xf numFmtId="0" fontId="6" fillId="3" borderId="22" xfId="0" applyFont="1" applyFill="1" applyBorder="1" applyProtection="1">
      <protection locked="0"/>
    </xf>
    <xf numFmtId="0" fontId="0" fillId="9" borderId="25" xfId="0" applyFill="1" applyBorder="1" applyAlignment="1">
      <alignment horizontal="center" vertical="center"/>
    </xf>
    <xf numFmtId="0" fontId="0" fillId="9" borderId="23" xfId="0" applyFill="1" applyBorder="1" applyAlignment="1">
      <alignment horizontal="center" vertical="center"/>
    </xf>
    <xf numFmtId="0" fontId="0" fillId="0" borderId="0" xfId="0" applyAlignment="1">
      <alignment horizontal="center" vertical="center"/>
    </xf>
    <xf numFmtId="0" fontId="0" fillId="12" borderId="1" xfId="0" applyFill="1" applyBorder="1"/>
    <xf numFmtId="3" fontId="6" fillId="0" borderId="0" xfId="0" applyNumberFormat="1" applyFont="1"/>
    <xf numFmtId="165" fontId="6" fillId="0" borderId="0" xfId="0" applyNumberFormat="1" applyFont="1"/>
    <xf numFmtId="165" fontId="6" fillId="5" borderId="5" xfId="0" applyNumberFormat="1" applyFont="1" applyFill="1" applyBorder="1"/>
    <xf numFmtId="165" fontId="6" fillId="3" borderId="22" xfId="0" applyNumberFormat="1" applyFont="1" applyFill="1" applyBorder="1" applyProtection="1">
      <protection locked="0"/>
    </xf>
    <xf numFmtId="165" fontId="6" fillId="3" borderId="12" xfId="0" applyNumberFormat="1" applyFont="1" applyFill="1" applyBorder="1" applyProtection="1">
      <protection locked="0"/>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5" fillId="11" borderId="27" xfId="0" applyFont="1" applyFill="1" applyBorder="1" applyAlignment="1">
      <alignment horizontal="center"/>
    </xf>
    <xf numFmtId="0" fontId="6" fillId="0" borderId="0" xfId="0" applyFont="1" applyAlignment="1">
      <alignment vertical="center"/>
    </xf>
    <xf numFmtId="0" fontId="6" fillId="0" borderId="0" xfId="0" applyFont="1" applyAlignment="1">
      <alignment horizontal="center" vertical="center"/>
    </xf>
    <xf numFmtId="164" fontId="6" fillId="0" borderId="0" xfId="0" applyNumberFormat="1" applyFont="1" applyAlignment="1">
      <alignment vertical="center"/>
    </xf>
    <xf numFmtId="0" fontId="6" fillId="3" borderId="9" xfId="0" applyFont="1" applyFill="1" applyBorder="1" applyProtection="1">
      <protection locked="0"/>
    </xf>
    <xf numFmtId="0" fontId="6" fillId="3" borderId="1" xfId="0" applyFont="1" applyFill="1" applyBorder="1" applyProtection="1">
      <protection locked="0"/>
    </xf>
    <xf numFmtId="0" fontId="6" fillId="10" borderId="1" xfId="0" applyFont="1" applyFill="1" applyBorder="1" applyAlignment="1">
      <alignment vertical="center"/>
    </xf>
    <xf numFmtId="0" fontId="6" fillId="10" borderId="1" xfId="0" applyFont="1" applyFill="1" applyBorder="1" applyAlignment="1">
      <alignment horizontal="center" vertical="center"/>
    </xf>
    <xf numFmtId="0" fontId="5" fillId="11" borderId="28" xfId="0" applyFont="1" applyFill="1" applyBorder="1" applyAlignment="1">
      <alignment horizontal="center"/>
    </xf>
    <xf numFmtId="3" fontId="6" fillId="9" borderId="29" xfId="0" applyNumberFormat="1" applyFont="1" applyFill="1" applyBorder="1"/>
    <xf numFmtId="3" fontId="6" fillId="8" borderId="12" xfId="0" applyNumberFormat="1" applyFont="1" applyFill="1" applyBorder="1"/>
    <xf numFmtId="0" fontId="5" fillId="11" borderId="0" xfId="0" applyFont="1" applyFill="1" applyAlignment="1">
      <alignment horizontal="center"/>
    </xf>
    <xf numFmtId="3" fontId="6" fillId="8" borderId="30" xfId="0" applyNumberFormat="1" applyFont="1" applyFill="1" applyBorder="1"/>
    <xf numFmtId="3" fontId="6" fillId="8" borderId="20" xfId="0" applyNumberFormat="1" applyFont="1" applyFill="1" applyBorder="1"/>
    <xf numFmtId="0" fontId="6" fillId="7" borderId="32" xfId="0" applyFont="1" applyFill="1" applyBorder="1"/>
    <xf numFmtId="0" fontId="5" fillId="11" borderId="11" xfId="0" applyFont="1" applyFill="1" applyBorder="1" applyAlignment="1">
      <alignment horizontal="center"/>
    </xf>
    <xf numFmtId="0" fontId="5" fillId="11" borderId="15" xfId="0" applyFont="1" applyFill="1" applyBorder="1" applyAlignment="1">
      <alignment horizontal="center"/>
    </xf>
    <xf numFmtId="4" fontId="6" fillId="3" borderId="1" xfId="0" applyNumberFormat="1" applyFont="1" applyFill="1" applyBorder="1" applyAlignment="1" applyProtection="1">
      <alignment horizontal="center" vertical="center"/>
      <protection locked="0"/>
    </xf>
    <xf numFmtId="0" fontId="10" fillId="11" borderId="33" xfId="0" applyFont="1" applyFill="1" applyBorder="1"/>
    <xf numFmtId="0" fontId="10" fillId="11" borderId="33" xfId="0" applyFont="1" applyFill="1" applyBorder="1" applyAlignment="1">
      <alignment horizontal="center"/>
    </xf>
    <xf numFmtId="1" fontId="5" fillId="11" borderId="18" xfId="0" applyNumberFormat="1" applyFont="1" applyFill="1" applyBorder="1" applyAlignment="1">
      <alignment horizontal="center"/>
    </xf>
    <xf numFmtId="3" fontId="6" fillId="0" borderId="0" xfId="0" applyNumberFormat="1" applyFont="1" applyAlignment="1">
      <alignment horizontal="center"/>
    </xf>
    <xf numFmtId="164" fontId="6" fillId="0" borderId="0" xfId="0" applyNumberFormat="1" applyFont="1" applyAlignment="1">
      <alignment horizontal="center"/>
    </xf>
    <xf numFmtId="164" fontId="6" fillId="0" borderId="0" xfId="0" applyNumberFormat="1" applyFont="1" applyAlignment="1">
      <alignment horizontal="center" vertical="center"/>
    </xf>
    <xf numFmtId="3" fontId="4" fillId="9" borderId="6" xfId="0" applyNumberFormat="1" applyFont="1" applyFill="1" applyBorder="1" applyAlignment="1">
      <alignment horizontal="center"/>
    </xf>
    <xf numFmtId="3" fontId="4" fillId="9" borderId="29" xfId="0" applyNumberFormat="1" applyFont="1" applyFill="1" applyBorder="1" applyAlignment="1">
      <alignment horizontal="center"/>
    </xf>
    <xf numFmtId="164" fontId="4" fillId="9" borderId="6" xfId="0" applyNumberFormat="1" applyFont="1" applyFill="1" applyBorder="1" applyAlignment="1">
      <alignment horizontal="center"/>
    </xf>
    <xf numFmtId="3" fontId="5" fillId="11" borderId="34" xfId="0" applyNumberFormat="1" applyFont="1" applyFill="1" applyBorder="1" applyAlignment="1">
      <alignment horizontal="center"/>
    </xf>
    <xf numFmtId="165" fontId="5" fillId="11" borderId="34" xfId="0" applyNumberFormat="1" applyFont="1" applyFill="1" applyBorder="1" applyAlignment="1">
      <alignment horizontal="center"/>
    </xf>
    <xf numFmtId="164" fontId="5" fillId="11" borderId="34" xfId="0" applyNumberFormat="1" applyFont="1" applyFill="1" applyBorder="1" applyAlignment="1">
      <alignment horizontal="center"/>
    </xf>
    <xf numFmtId="3" fontId="5" fillId="11" borderId="36" xfId="0" applyNumberFormat="1" applyFont="1" applyFill="1" applyBorder="1" applyAlignment="1">
      <alignment horizontal="center"/>
    </xf>
    <xf numFmtId="164" fontId="5" fillId="11" borderId="36" xfId="0" applyNumberFormat="1" applyFont="1" applyFill="1" applyBorder="1" applyAlignment="1">
      <alignment horizontal="center"/>
    </xf>
    <xf numFmtId="0" fontId="4" fillId="10" borderId="1" xfId="0" applyFont="1" applyFill="1" applyBorder="1" applyAlignment="1">
      <alignment vertical="center"/>
    </xf>
    <xf numFmtId="0" fontId="5" fillId="11" borderId="38" xfId="0" applyFont="1" applyFill="1" applyBorder="1"/>
    <xf numFmtId="0" fontId="4" fillId="0" borderId="0" xfId="0" applyFont="1" applyAlignment="1">
      <alignment vertical="center"/>
    </xf>
    <xf numFmtId="0" fontId="4" fillId="2" borderId="1" xfId="0" applyFont="1" applyFill="1" applyBorder="1" applyAlignment="1">
      <alignment horizontal="center" vertical="center"/>
    </xf>
    <xf numFmtId="0" fontId="6" fillId="6" borderId="31" xfId="0" applyFont="1" applyFill="1" applyBorder="1" applyAlignment="1">
      <alignment horizontal="center"/>
    </xf>
    <xf numFmtId="0" fontId="4" fillId="0" borderId="0" xfId="0" applyFont="1" applyAlignment="1">
      <alignment horizontal="center"/>
    </xf>
    <xf numFmtId="14" fontId="6" fillId="10" borderId="1" xfId="0" applyNumberFormat="1" applyFont="1" applyFill="1" applyBorder="1" applyAlignment="1">
      <alignment horizontal="center" vertical="center"/>
    </xf>
    <xf numFmtId="0" fontId="4" fillId="0" borderId="0" xfId="0" applyFont="1"/>
    <xf numFmtId="0" fontId="4" fillId="2" borderId="1" xfId="0" applyFont="1" applyFill="1" applyBorder="1"/>
    <xf numFmtId="0" fontId="6" fillId="2" borderId="1" xfId="0" applyFont="1" applyFill="1" applyBorder="1"/>
    <xf numFmtId="0" fontId="4" fillId="2" borderId="1" xfId="0" applyFont="1" applyFill="1" applyBorder="1" applyAlignment="1">
      <alignment vertical="center"/>
    </xf>
    <xf numFmtId="165" fontId="5" fillId="11" borderId="45" xfId="0" applyNumberFormat="1" applyFont="1" applyFill="1" applyBorder="1" applyAlignment="1">
      <alignment horizontal="center"/>
    </xf>
    <xf numFmtId="165" fontId="5" fillId="11" borderId="36" xfId="0" applyNumberFormat="1" applyFont="1" applyFill="1" applyBorder="1" applyAlignment="1">
      <alignment horizontal="center"/>
    </xf>
    <xf numFmtId="165" fontId="5" fillId="11" borderId="44" xfId="0" applyNumberFormat="1" applyFont="1" applyFill="1" applyBorder="1" applyAlignment="1">
      <alignment horizontal="center"/>
    </xf>
    <xf numFmtId="14" fontId="4" fillId="0" borderId="0" xfId="0" applyNumberFormat="1" applyFont="1"/>
    <xf numFmtId="3" fontId="4" fillId="0" borderId="0" xfId="0" applyNumberFormat="1" applyFont="1"/>
    <xf numFmtId="0" fontId="6" fillId="3" borderId="1" xfId="0" applyFont="1" applyFill="1" applyBorder="1"/>
    <xf numFmtId="0" fontId="6" fillId="3" borderId="1" xfId="0" applyFont="1" applyFill="1" applyBorder="1" applyAlignment="1">
      <alignment vertical="center"/>
    </xf>
    <xf numFmtId="4" fontId="0" fillId="0" borderId="0" xfId="0" applyNumberFormat="1"/>
    <xf numFmtId="0" fontId="4" fillId="0" borderId="0" xfId="0" applyFont="1" applyAlignment="1">
      <alignment horizontal="center" vertical="center"/>
    </xf>
    <xf numFmtId="0" fontId="3" fillId="2" borderId="1" xfId="0" applyFont="1" applyFill="1" applyBorder="1" applyAlignment="1">
      <alignment horizontal="center" vertical="center"/>
    </xf>
    <xf numFmtId="3" fontId="6" fillId="3" borderId="1" xfId="0" applyNumberFormat="1" applyFont="1" applyFill="1" applyBorder="1" applyAlignment="1" applyProtection="1">
      <alignment horizontal="center" vertical="center"/>
      <protection locked="0"/>
    </xf>
    <xf numFmtId="0" fontId="5" fillId="11" borderId="15" xfId="0" applyFont="1" applyFill="1" applyBorder="1"/>
    <xf numFmtId="0" fontId="2" fillId="0" borderId="0" xfId="0" applyFont="1"/>
    <xf numFmtId="0" fontId="2" fillId="2" borderId="1" xfId="0" applyFont="1" applyFill="1" applyBorder="1" applyAlignment="1">
      <alignment horizontal="center" vertical="center"/>
    </xf>
    <xf numFmtId="0" fontId="2" fillId="6" borderId="42" xfId="0" applyFont="1" applyFill="1" applyBorder="1" applyAlignment="1">
      <alignment horizontal="center"/>
    </xf>
    <xf numFmtId="0" fontId="2" fillId="6" borderId="31" xfId="0" applyFont="1" applyFill="1" applyBorder="1" applyAlignment="1">
      <alignment horizontal="center"/>
    </xf>
    <xf numFmtId="4" fontId="2" fillId="3" borderId="39" xfId="0" applyNumberFormat="1" applyFont="1" applyFill="1" applyBorder="1" applyAlignment="1" applyProtection="1">
      <alignment horizontal="center" vertical="center"/>
      <protection locked="0"/>
    </xf>
    <xf numFmtId="0" fontId="5" fillId="11" borderId="50" xfId="0" applyFont="1" applyFill="1" applyBorder="1" applyAlignment="1">
      <alignment horizontal="center"/>
    </xf>
    <xf numFmtId="2" fontId="5" fillId="11" borderId="15" xfId="0" applyNumberFormat="1" applyFont="1" applyFill="1" applyBorder="1"/>
    <xf numFmtId="4" fontId="2" fillId="3" borderId="1" xfId="0" applyNumberFormat="1" applyFont="1" applyFill="1" applyBorder="1" applyAlignment="1" applyProtection="1">
      <alignment horizontal="center" vertical="center"/>
      <protection locked="0"/>
    </xf>
    <xf numFmtId="3" fontId="2" fillId="9" borderId="6" xfId="0" applyNumberFormat="1" applyFont="1" applyFill="1" applyBorder="1" applyAlignment="1">
      <alignment horizontal="center"/>
    </xf>
    <xf numFmtId="1" fontId="6" fillId="0" borderId="0" xfId="0" applyNumberFormat="1" applyFont="1" applyAlignment="1">
      <alignment horizontal="center"/>
    </xf>
    <xf numFmtId="1" fontId="6" fillId="0" borderId="0" xfId="0" applyNumberFormat="1" applyFont="1" applyAlignment="1">
      <alignment horizontal="center" vertical="center"/>
    </xf>
    <xf numFmtId="1" fontId="2" fillId="9" borderId="6" xfId="0" applyNumberFormat="1" applyFont="1" applyFill="1" applyBorder="1" applyAlignment="1">
      <alignment horizontal="center"/>
    </xf>
    <xf numFmtId="1" fontId="5" fillId="11" borderId="35" xfId="0" applyNumberFormat="1" applyFont="1" applyFill="1" applyBorder="1" applyAlignment="1">
      <alignment horizontal="center"/>
    </xf>
    <xf numFmtId="1" fontId="5" fillId="11" borderId="37" xfId="0" applyNumberFormat="1" applyFont="1" applyFill="1" applyBorder="1" applyAlignment="1">
      <alignment horizontal="center"/>
    </xf>
    <xf numFmtId="3" fontId="6" fillId="8" borderId="51" xfId="0" applyNumberFormat="1" applyFont="1" applyFill="1" applyBorder="1"/>
    <xf numFmtId="3" fontId="2" fillId="9" borderId="6" xfId="0" applyNumberFormat="1" applyFont="1" applyFill="1" applyBorder="1"/>
    <xf numFmtId="0" fontId="14" fillId="7" borderId="43" xfId="0" applyFont="1" applyFill="1" applyBorder="1"/>
    <xf numFmtId="0" fontId="6" fillId="0" borderId="0" xfId="0" applyFont="1" applyAlignment="1">
      <alignment horizontal="left"/>
    </xf>
    <xf numFmtId="0" fontId="6" fillId="0" borderId="0" xfId="0" applyFont="1" applyAlignment="1">
      <alignment horizontal="left" vertical="center"/>
    </xf>
    <xf numFmtId="0" fontId="2" fillId="0" borderId="0" xfId="0" applyFont="1" applyAlignment="1">
      <alignment horizontal="left"/>
    </xf>
    <xf numFmtId="0" fontId="5" fillId="11" borderId="33" xfId="0" applyFont="1" applyFill="1" applyBorder="1" applyAlignment="1">
      <alignment horizontal="left"/>
    </xf>
    <xf numFmtId="3" fontId="5" fillId="11" borderId="52" xfId="0" applyNumberFormat="1" applyFont="1" applyFill="1" applyBorder="1" applyAlignment="1">
      <alignment horizontal="center"/>
    </xf>
    <xf numFmtId="3" fontId="5" fillId="11" borderId="53" xfId="0" applyNumberFormat="1" applyFont="1" applyFill="1" applyBorder="1" applyAlignment="1">
      <alignment horizontal="center"/>
    </xf>
    <xf numFmtId="165" fontId="1" fillId="5" borderId="5" xfId="0" applyNumberFormat="1" applyFont="1" applyFill="1" applyBorder="1"/>
    <xf numFmtId="3" fontId="1" fillId="5" borderId="6" xfId="0" applyNumberFormat="1" applyFont="1" applyFill="1" applyBorder="1"/>
    <xf numFmtId="0" fontId="6" fillId="7" borderId="54" xfId="0" applyFont="1" applyFill="1" applyBorder="1"/>
    <xf numFmtId="3" fontId="1" fillId="9" borderId="6" xfId="0" applyNumberFormat="1" applyFont="1" applyFill="1" applyBorder="1" applyAlignment="1">
      <alignment horizontal="center"/>
    </xf>
    <xf numFmtId="0" fontId="1" fillId="0" borderId="0" xfId="0" applyFont="1"/>
    <xf numFmtId="0" fontId="15" fillId="8" borderId="12" xfId="0" applyFont="1" applyFill="1" applyBorder="1"/>
    <xf numFmtId="0" fontId="15" fillId="0" borderId="0" xfId="0" applyFont="1"/>
    <xf numFmtId="0" fontId="15" fillId="3" borderId="12" xfId="0" applyFont="1" applyFill="1" applyBorder="1"/>
    <xf numFmtId="0" fontId="15" fillId="15" borderId="55" xfId="0" applyFont="1" applyFill="1" applyBorder="1"/>
    <xf numFmtId="0" fontId="15" fillId="13" borderId="12" xfId="0" applyFont="1" applyFill="1" applyBorder="1"/>
    <xf numFmtId="0" fontId="0" fillId="9" borderId="25" xfId="0" applyFill="1" applyBorder="1"/>
    <xf numFmtId="0" fontId="0" fillId="9" borderId="23" xfId="0" applyFill="1" applyBorder="1"/>
    <xf numFmtId="0" fontId="6" fillId="3" borderId="21" xfId="0" applyFont="1" applyFill="1" applyBorder="1"/>
    <xf numFmtId="3" fontId="6" fillId="2" borderId="22" xfId="0" applyNumberFormat="1" applyFont="1" applyFill="1" applyBorder="1"/>
    <xf numFmtId="3" fontId="6" fillId="2" borderId="26" xfId="0" applyNumberFormat="1" applyFont="1" applyFill="1" applyBorder="1"/>
    <xf numFmtId="3" fontId="1" fillId="10" borderId="6" xfId="0" applyNumberFormat="1" applyFont="1" applyFill="1" applyBorder="1"/>
    <xf numFmtId="3" fontId="0" fillId="12" borderId="1" xfId="0" applyNumberFormat="1" applyFill="1" applyBorder="1"/>
    <xf numFmtId="1" fontId="5" fillId="11" borderId="27" xfId="0" applyNumberFormat="1" applyFont="1" applyFill="1" applyBorder="1" applyAlignment="1">
      <alignment horizontal="center"/>
    </xf>
    <xf numFmtId="0" fontId="6" fillId="3" borderId="64" xfId="0" applyFont="1" applyFill="1" applyBorder="1" applyProtection="1">
      <protection locked="0"/>
    </xf>
    <xf numFmtId="165" fontId="6" fillId="3" borderId="64" xfId="0" applyNumberFormat="1" applyFont="1" applyFill="1" applyBorder="1" applyProtection="1">
      <protection locked="0"/>
    </xf>
    <xf numFmtId="0" fontId="0" fillId="7" borderId="1" xfId="0" applyFill="1" applyBorder="1"/>
    <xf numFmtId="0" fontId="0" fillId="2" borderId="1" xfId="0" applyFill="1" applyBorder="1"/>
    <xf numFmtId="0" fontId="0" fillId="8" borderId="25" xfId="0" applyFill="1" applyBorder="1" applyProtection="1">
      <protection locked="0"/>
    </xf>
    <xf numFmtId="4" fontId="0" fillId="8" borderId="25" xfId="0" applyNumberFormat="1" applyFill="1" applyBorder="1" applyProtection="1">
      <protection locked="0"/>
    </xf>
    <xf numFmtId="0" fontId="0" fillId="8" borderId="56" xfId="0" applyFill="1" applyBorder="1" applyProtection="1">
      <protection locked="0"/>
    </xf>
    <xf numFmtId="4" fontId="0" fillId="8" borderId="56" xfId="0" applyNumberFormat="1" applyFill="1" applyBorder="1" applyProtection="1">
      <protection locked="0"/>
    </xf>
    <xf numFmtId="0" fontId="0" fillId="8" borderId="23" xfId="0" applyFill="1" applyBorder="1" applyProtection="1">
      <protection locked="0"/>
    </xf>
    <xf numFmtId="4" fontId="0" fillId="8" borderId="23" xfId="0" applyNumberFormat="1" applyFill="1" applyBorder="1" applyProtection="1">
      <protection locked="0"/>
    </xf>
    <xf numFmtId="0" fontId="0" fillId="7" borderId="23" xfId="0" applyFill="1" applyBorder="1" applyProtection="1">
      <protection locked="0"/>
    </xf>
    <xf numFmtId="4" fontId="0" fillId="7" borderId="23" xfId="0" applyNumberFormat="1" applyFill="1" applyBorder="1" applyProtection="1">
      <protection locked="0"/>
    </xf>
    <xf numFmtId="0" fontId="0" fillId="6" borderId="58" xfId="0" applyFill="1" applyBorder="1" applyProtection="1">
      <protection locked="0"/>
    </xf>
    <xf numFmtId="0" fontId="0" fillId="6" borderId="59" xfId="0" applyFill="1" applyBorder="1" applyProtection="1">
      <protection locked="0"/>
    </xf>
    <xf numFmtId="0" fontId="0" fillId="6" borderId="60" xfId="0" applyFill="1" applyBorder="1" applyProtection="1">
      <protection locked="0"/>
    </xf>
    <xf numFmtId="4" fontId="0" fillId="6" borderId="60" xfId="0" applyNumberFormat="1" applyFill="1" applyBorder="1" applyProtection="1">
      <protection locked="0"/>
    </xf>
    <xf numFmtId="4" fontId="0" fillId="6" borderId="0" xfId="0" applyNumberFormat="1" applyFill="1" applyProtection="1">
      <protection locked="0"/>
    </xf>
    <xf numFmtId="0" fontId="0" fillId="6" borderId="23" xfId="0" applyFill="1" applyBorder="1" applyProtection="1">
      <protection locked="0"/>
    </xf>
    <xf numFmtId="4" fontId="0" fillId="6" borderId="23" xfId="0" applyNumberFormat="1" applyFill="1" applyBorder="1" applyProtection="1">
      <protection locked="0"/>
    </xf>
    <xf numFmtId="0" fontId="0" fillId="6" borderId="24" xfId="0" applyFill="1" applyBorder="1" applyProtection="1">
      <protection locked="0"/>
    </xf>
    <xf numFmtId="4" fontId="0" fillId="6" borderId="24" xfId="0" applyNumberFormat="1" applyFill="1" applyBorder="1" applyProtection="1">
      <protection locked="0"/>
    </xf>
    <xf numFmtId="4" fontId="0" fillId="6" borderId="65" xfId="0" applyNumberFormat="1" applyFill="1" applyBorder="1" applyProtection="1">
      <protection locked="0"/>
    </xf>
    <xf numFmtId="0" fontId="1" fillId="3" borderId="66" xfId="0" applyFont="1" applyFill="1" applyBorder="1" applyProtection="1">
      <protection locked="0"/>
    </xf>
    <xf numFmtId="0" fontId="15" fillId="9" borderId="12" xfId="0" applyFont="1" applyFill="1" applyBorder="1"/>
    <xf numFmtId="0" fontId="15" fillId="10" borderId="55" xfId="0" applyFont="1" applyFill="1" applyBorder="1"/>
    <xf numFmtId="0" fontId="15" fillId="3" borderId="12" xfId="0" applyFont="1" applyFill="1" applyBorder="1" applyProtection="1">
      <protection locked="0"/>
    </xf>
    <xf numFmtId="0" fontId="15" fillId="7" borderId="67" xfId="0" applyFont="1" applyFill="1" applyBorder="1"/>
    <xf numFmtId="164" fontId="15" fillId="0" borderId="0" xfId="0" applyNumberFormat="1" applyFont="1"/>
    <xf numFmtId="0" fontId="15" fillId="0" borderId="0" xfId="0" applyFont="1" applyAlignment="1">
      <alignment wrapText="1"/>
    </xf>
    <xf numFmtId="164" fontId="15" fillId="9" borderId="25" xfId="0" applyNumberFormat="1" applyFont="1" applyFill="1" applyBorder="1" applyAlignment="1">
      <alignment horizontal="center"/>
    </xf>
    <xf numFmtId="4" fontId="15" fillId="0" borderId="0" xfId="0" applyNumberFormat="1" applyFont="1"/>
    <xf numFmtId="164" fontId="15" fillId="9" borderId="5" xfId="0" applyNumberFormat="1" applyFont="1" applyFill="1" applyBorder="1"/>
    <xf numFmtId="0" fontId="15" fillId="9" borderId="5" xfId="0" applyFont="1" applyFill="1" applyBorder="1"/>
    <xf numFmtId="0" fontId="15" fillId="9" borderId="5" xfId="0" applyFont="1" applyFill="1" applyBorder="1" applyAlignment="1">
      <alignment wrapText="1"/>
    </xf>
    <xf numFmtId="164" fontId="15" fillId="8" borderId="8" xfId="0" applyNumberFormat="1" applyFont="1" applyFill="1" applyBorder="1"/>
    <xf numFmtId="14" fontId="15" fillId="8" borderId="8" xfId="0" applyNumberFormat="1" applyFont="1" applyFill="1" applyBorder="1"/>
    <xf numFmtId="0" fontId="15" fillId="8" borderId="8" xfId="0" applyFont="1" applyFill="1" applyBorder="1"/>
    <xf numFmtId="0" fontId="15" fillId="8" borderId="8" xfId="0" applyFont="1" applyFill="1" applyBorder="1" applyAlignment="1">
      <alignment wrapText="1"/>
    </xf>
    <xf numFmtId="164" fontId="15" fillId="8" borderId="12" xfId="0" applyNumberFormat="1" applyFont="1" applyFill="1" applyBorder="1"/>
    <xf numFmtId="14" fontId="15" fillId="8" borderId="12" xfId="0" applyNumberFormat="1" applyFont="1" applyFill="1" applyBorder="1"/>
    <xf numFmtId="0" fontId="15" fillId="8" borderId="12" xfId="0" applyFont="1" applyFill="1" applyBorder="1" applyAlignment="1">
      <alignment wrapText="1"/>
    </xf>
    <xf numFmtId="0" fontId="10" fillId="11" borderId="33" xfId="0" applyFont="1" applyFill="1" applyBorder="1" applyAlignment="1">
      <alignment horizontal="center"/>
    </xf>
    <xf numFmtId="0" fontId="1" fillId="5" borderId="26" xfId="0" applyFont="1" applyFill="1" applyBorder="1" applyAlignment="1">
      <alignment horizontal="center" vertical="center"/>
    </xf>
    <xf numFmtId="0" fontId="6" fillId="5" borderId="62" xfId="0" applyFont="1" applyFill="1" applyBorder="1" applyAlignment="1">
      <alignment horizontal="center" vertical="center"/>
    </xf>
    <xf numFmtId="0" fontId="6" fillId="5" borderId="63" xfId="0" applyFont="1" applyFill="1" applyBorder="1" applyAlignment="1">
      <alignment horizontal="center" vertical="center"/>
    </xf>
    <xf numFmtId="0" fontId="6" fillId="10" borderId="2" xfId="0" applyFont="1" applyFill="1" applyBorder="1" applyAlignment="1">
      <alignment horizontal="center"/>
    </xf>
    <xf numFmtId="0" fontId="6" fillId="10" borderId="3" xfId="0" applyFont="1" applyFill="1" applyBorder="1" applyAlignment="1">
      <alignment horizontal="center"/>
    </xf>
    <xf numFmtId="0" fontId="6" fillId="10" borderId="4" xfId="0" applyFont="1" applyFill="1" applyBorder="1" applyAlignment="1">
      <alignment horizontal="center"/>
    </xf>
    <xf numFmtId="3" fontId="11" fillId="13" borderId="40"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41" xfId="0" applyNumberFormat="1" applyFont="1" applyFill="1" applyBorder="1" applyAlignment="1">
      <alignment horizontal="center" vertical="center"/>
    </xf>
    <xf numFmtId="14" fontId="6" fillId="3" borderId="2" xfId="0" applyNumberFormat="1" applyFont="1" applyFill="1" applyBorder="1" applyAlignment="1" applyProtection="1">
      <alignment horizontal="center" vertical="center"/>
      <protection locked="0"/>
    </xf>
    <xf numFmtId="14" fontId="6" fillId="3" borderId="4" xfId="0" applyNumberFormat="1" applyFont="1" applyFill="1" applyBorder="1" applyAlignment="1" applyProtection="1">
      <alignment horizontal="center" vertical="center"/>
      <protection locked="0"/>
    </xf>
    <xf numFmtId="0" fontId="4" fillId="13" borderId="2" xfId="0" applyFont="1" applyFill="1" applyBorder="1" applyAlignment="1">
      <alignment horizontal="center" vertical="center"/>
    </xf>
    <xf numFmtId="0" fontId="4" fillId="13" borderId="3" xfId="0" applyFont="1" applyFill="1" applyBorder="1" applyAlignment="1">
      <alignment horizontal="center" vertical="center"/>
    </xf>
    <xf numFmtId="0" fontId="4" fillId="13" borderId="4" xfId="0" applyFont="1" applyFill="1" applyBorder="1" applyAlignment="1">
      <alignment horizontal="center" vertical="center"/>
    </xf>
    <xf numFmtId="164" fontId="15" fillId="7" borderId="2" xfId="0" applyNumberFormat="1" applyFont="1" applyFill="1" applyBorder="1" applyAlignment="1">
      <alignment horizontal="left" indent="1"/>
    </xf>
    <xf numFmtId="0" fontId="15" fillId="0" borderId="3" xfId="0" applyFont="1" applyBorder="1" applyAlignment="1">
      <alignment horizontal="left" indent="1"/>
    </xf>
    <xf numFmtId="0" fontId="15" fillId="0" borderId="4" xfId="0" applyFont="1" applyBorder="1" applyAlignment="1">
      <alignment horizontal="left" indent="1"/>
    </xf>
    <xf numFmtId="164" fontId="15" fillId="7" borderId="2" xfId="0" applyNumberFormat="1" applyFont="1" applyFill="1" applyBorder="1"/>
    <xf numFmtId="0" fontId="15" fillId="0" borderId="3" xfId="0" applyFont="1" applyBorder="1"/>
    <xf numFmtId="0" fontId="15" fillId="0" borderId="4" xfId="0" applyFont="1" applyBorder="1"/>
    <xf numFmtId="164" fontId="16" fillId="7" borderId="2" xfId="0" applyNumberFormat="1" applyFont="1" applyFill="1" applyBorder="1"/>
    <xf numFmtId="0" fontId="16" fillId="0" borderId="3" xfId="0" applyFont="1" applyBorder="1"/>
    <xf numFmtId="0" fontId="16" fillId="0" borderId="4" xfId="0" applyFont="1" applyBorder="1"/>
    <xf numFmtId="164" fontId="16" fillId="7" borderId="2" xfId="0" applyNumberFormat="1" applyFont="1" applyFill="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0" fontId="15" fillId="14" borderId="46" xfId="0" applyFont="1" applyFill="1" applyBorder="1" applyAlignment="1">
      <alignment horizontal="center"/>
    </xf>
    <xf numFmtId="0" fontId="15" fillId="14" borderId="47" xfId="0" applyFont="1" applyFill="1" applyBorder="1" applyAlignment="1">
      <alignment horizontal="center"/>
    </xf>
    <xf numFmtId="0" fontId="15" fillId="14" borderId="48" xfId="0" applyFont="1" applyFill="1" applyBorder="1" applyAlignment="1">
      <alignment horizontal="center"/>
    </xf>
    <xf numFmtId="0" fontId="0" fillId="10" borderId="57" xfId="0" applyFill="1" applyBorder="1" applyAlignment="1">
      <alignment horizontal="center" vertical="center" textRotation="90"/>
    </xf>
    <xf numFmtId="0" fontId="0" fillId="10" borderId="55" xfId="0" applyFill="1" applyBorder="1" applyAlignment="1">
      <alignment horizontal="center" vertical="center" textRotation="90"/>
    </xf>
    <xf numFmtId="0" fontId="0" fillId="13" borderId="61" xfId="0" applyFill="1" applyBorder="1" applyAlignment="1">
      <alignment horizontal="center" vertical="center" textRotation="90"/>
    </xf>
    <xf numFmtId="0" fontId="0" fillId="13" borderId="51" xfId="0" applyFill="1" applyBorder="1" applyAlignment="1">
      <alignment horizontal="center" vertical="center" textRotation="90"/>
    </xf>
  </cellXfs>
  <cellStyles count="1">
    <cellStyle name="Normal" xfId="0" builtinId="0"/>
  </cellStyles>
  <dxfs count="35">
    <dxf>
      <font>
        <color rgb="FFE8A590"/>
      </font>
      <fill>
        <patternFill>
          <bgColor theme="5" tint="0.79998168889431442"/>
        </patternFill>
      </fill>
    </dxf>
    <dxf>
      <font>
        <color rgb="FF00B050"/>
      </font>
      <fill>
        <patternFill>
          <bgColor rgb="FF99FFCC"/>
        </patternFill>
      </fill>
      <border>
        <left style="thin">
          <color rgb="FF00B050"/>
        </left>
        <right style="thin">
          <color rgb="FF00B050"/>
        </right>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C00000"/>
      </font>
      <fill>
        <patternFill>
          <bgColor rgb="FFCCCCFF"/>
        </patternFill>
      </fill>
      <border>
        <left style="thin">
          <color rgb="FF7030A0"/>
        </left>
        <right style="thin">
          <color rgb="FF7030A0"/>
        </right>
        <top style="thin">
          <color rgb="FF7030A0"/>
        </top>
        <bottom style="thin">
          <color rgb="FF7030A0"/>
        </bottom>
        <vertical/>
        <horizontal/>
      </border>
    </dxf>
    <dxf>
      <font>
        <color rgb="FFC00000"/>
      </font>
      <fill>
        <patternFill>
          <bgColor rgb="FFCCCCFF"/>
        </patternFill>
      </fill>
      <border>
        <left style="thin">
          <color rgb="FF7030A0"/>
        </left>
        <right style="thin">
          <color rgb="FF7030A0"/>
        </right>
        <top style="thin">
          <color rgb="FF7030A0"/>
        </top>
        <bottom style="thin">
          <color rgb="FF7030A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79998168889431442"/>
        </patternFill>
      </fill>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C00000"/>
      </font>
      <fill>
        <patternFill>
          <bgColor rgb="FFCCCCFF"/>
        </patternFill>
      </fill>
      <border>
        <left style="thin">
          <color rgb="FF7030A0"/>
        </left>
        <right style="thin">
          <color rgb="FF7030A0"/>
        </right>
        <top style="thin">
          <color rgb="FF7030A0"/>
        </top>
        <bottom style="thin">
          <color rgb="FF7030A0"/>
        </bottom>
        <vertical/>
        <horizontal/>
      </border>
    </dxf>
    <dxf>
      <font>
        <color rgb="FFE8A590"/>
      </font>
      <fill>
        <patternFill>
          <bgColor theme="5" tint="0.79998168889431442"/>
        </patternFill>
      </fill>
    </dxf>
    <dxf>
      <font>
        <color rgb="FFE8A590"/>
      </font>
      <fill>
        <patternFill>
          <bgColor theme="5" tint="0.79998168889431442"/>
        </patternFill>
      </fill>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color rgb="FF00B050"/>
      </font>
      <fill>
        <patternFill>
          <bgColor rgb="FFCCFFCC"/>
        </patternFill>
      </fill>
    </dxf>
    <dxf>
      <font>
        <color rgb="FFC00000"/>
      </font>
      <fill>
        <patternFill>
          <bgColor rgb="FFCCCCFF"/>
        </patternFill>
      </fill>
      <border>
        <left style="thin">
          <color rgb="FF7030A0"/>
        </left>
        <right style="thin">
          <color rgb="FF7030A0"/>
        </right>
        <top style="thin">
          <color rgb="FF7030A0"/>
        </top>
        <bottom style="thin">
          <color rgb="FF7030A0"/>
        </bottom>
        <vertical/>
        <horizontal/>
      </border>
    </dxf>
    <dxf>
      <font>
        <color rgb="FFC00000"/>
      </font>
      <fill>
        <patternFill>
          <bgColor rgb="FFCCCCFF"/>
        </patternFill>
      </fill>
      <border>
        <left style="thin">
          <color rgb="FF7030A0"/>
        </left>
        <right style="thin">
          <color rgb="FF7030A0"/>
        </right>
        <top style="thin">
          <color rgb="FF7030A0"/>
        </top>
        <bottom style="thin">
          <color rgb="FF7030A0"/>
        </bottom>
        <vertical/>
        <horizontal/>
      </border>
    </dxf>
    <dxf>
      <fill>
        <patternFill>
          <bgColor rgb="FFFFCCCC"/>
        </patternFill>
      </fill>
    </dxf>
    <dxf>
      <numFmt numFmtId="166" formatCode=";;;"/>
      <fill>
        <patternFill>
          <bgColor theme="0" tint="-4.9989318521683403E-2"/>
        </patternFill>
      </fill>
      <border>
        <left style="thin">
          <color theme="0" tint="-0.14996795556505021"/>
        </left>
        <top style="thin">
          <color theme="0" tint="-0.14996795556505021"/>
        </top>
        <bottom style="thin">
          <color theme="0" tint="-0.14996795556505021"/>
        </bottom>
        <vertical/>
        <horizontal/>
      </border>
    </dxf>
  </dxfs>
  <tableStyles count="0" defaultTableStyle="TableStyleMedium2" defaultPivotStyle="PivotStyleLight16"/>
  <colors>
    <mruColors>
      <color rgb="FFFFFFCC"/>
      <color rgb="FFFFCCCC"/>
      <color rgb="FFCCFFFF"/>
      <color rgb="FF99CCFF"/>
      <color rgb="FF99FFCC"/>
      <color rgb="FFCCFFCC"/>
      <color rgb="FFFFFF99"/>
      <color rgb="FFCCEC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E08F-1506-4244-8508-8C3F2BAF0B77}">
  <sheetPr>
    <pageSetUpPr autoPageBreaks="0"/>
  </sheetPr>
  <dimension ref="B1:BG165"/>
  <sheetViews>
    <sheetView zoomScaleNormal="100" workbookViewId="0">
      <pane ySplit="8" topLeftCell="A17" activePane="bottomLeft" state="frozen"/>
      <selection pane="bottomLeft" activeCell="D5" sqref="D5"/>
    </sheetView>
  </sheetViews>
  <sheetFormatPr defaultColWidth="9.140625" defaultRowHeight="12" x14ac:dyDescent="0.2"/>
  <cols>
    <col min="1" max="1" width="2.28515625" style="3" customWidth="1"/>
    <col min="2" max="2" width="3" style="3" customWidth="1"/>
    <col min="3" max="3" width="20.140625" style="3" bestFit="1" customWidth="1"/>
    <col min="4" max="4" width="6.28515625" style="3" customWidth="1"/>
    <col min="5" max="5" width="4.85546875" style="3" customWidth="1"/>
    <col min="6" max="6" width="4" style="11" customWidth="1"/>
    <col min="7" max="7" width="14.7109375" style="3" customWidth="1"/>
    <col min="8" max="8" width="2.7109375" style="3" customWidth="1"/>
    <col min="9" max="9" width="4" style="3" customWidth="1"/>
    <col min="10" max="10" width="2.5703125" style="3" customWidth="1"/>
    <col min="11" max="11" width="5.42578125" style="109" customWidth="1"/>
    <col min="12" max="12" width="4" style="11" customWidth="1"/>
    <col min="13" max="13" width="2.5703125" style="3" customWidth="1"/>
    <col min="14" max="14" width="18.7109375" style="3" bestFit="1" customWidth="1"/>
    <col min="15" max="16" width="4.42578125" style="3" customWidth="1"/>
    <col min="17" max="17" width="22.5703125" style="3" customWidth="1"/>
    <col min="18" max="18" width="22" style="3" customWidth="1"/>
    <col min="19" max="22" width="6.140625" style="3" customWidth="1"/>
    <col min="23" max="23" width="4.7109375" style="3" customWidth="1"/>
    <col min="24" max="24" width="9.140625" style="3"/>
    <col min="25" max="25" width="20.5703125" style="3" bestFit="1" customWidth="1"/>
    <col min="26" max="26" width="9.140625" style="3"/>
    <col min="27" max="27" width="9.7109375" style="3" bestFit="1" customWidth="1"/>
    <col min="28" max="28" width="13.85546875" style="3" bestFit="1" customWidth="1"/>
    <col min="29" max="30" width="9.140625" style="30"/>
    <col min="31" max="32" width="9.140625" style="29"/>
    <col min="33" max="34" width="5.28515625" style="29" customWidth="1"/>
    <col min="35" max="39" width="9.140625" style="58" customWidth="1"/>
    <col min="40" max="40" width="9.140625" style="59" customWidth="1"/>
    <col min="41" max="41" width="9.140625" style="101" customWidth="1"/>
    <col min="42" max="42" width="6.42578125" style="29" bestFit="1" customWidth="1"/>
    <col min="43" max="43" width="5.85546875" style="29" customWidth="1"/>
    <col min="44" max="44" width="20" style="29" bestFit="1" customWidth="1"/>
    <col min="45" max="45" width="4" style="11" customWidth="1"/>
    <col min="46" max="46" width="4.42578125" style="3" customWidth="1"/>
    <col min="47" max="47" width="9.140625" style="3" customWidth="1"/>
    <col min="48" max="48" width="18.7109375" style="3" customWidth="1"/>
    <col min="49" max="50" width="5.140625" style="3" customWidth="1"/>
    <col min="51" max="52" width="4.7109375" style="3" customWidth="1"/>
    <col min="53" max="53" width="4.7109375" style="8" customWidth="1"/>
    <col min="54" max="54" width="4" style="11" customWidth="1"/>
    <col min="55" max="60" width="9.140625" style="3" customWidth="1"/>
    <col min="61" max="16384" width="9.140625" style="3"/>
  </cols>
  <sheetData>
    <row r="1" spans="2:59" x14ac:dyDescent="0.2">
      <c r="C1" s="70" t="str">
        <f>"Version "&amp;TEXT(Version,"0.0")</f>
        <v>Version 2.3</v>
      </c>
      <c r="F1" s="3"/>
      <c r="L1" s="3"/>
      <c r="AV1" s="77" t="s">
        <v>310</v>
      </c>
      <c r="AW1" s="78">
        <f>COUNTIFS($AH$9:$AH$165,"Y",$AC$9:$AC$165,"&lt;"&amp;AX1)</f>
        <v>2</v>
      </c>
      <c r="AX1" s="85">
        <v>5</v>
      </c>
      <c r="AZ1" s="78">
        <f>COUNTIFS($AP$9:$AP$165,"&lt;&gt;"&amp;"",$AC$9:$AC$165,"&lt;"&amp;5)</f>
        <v>32</v>
      </c>
      <c r="BG1" s="119" t="s">
        <v>381</v>
      </c>
    </row>
    <row r="2" spans="2:59" x14ac:dyDescent="0.2">
      <c r="C2" s="72" t="s">
        <v>297</v>
      </c>
      <c r="D2" s="99" t="s">
        <v>298</v>
      </c>
      <c r="E2" s="14" t="str">
        <f>IF(D2="","R. Avg",D2)</f>
        <v>R. Avg</v>
      </c>
      <c r="F2" s="181" t="s">
        <v>278</v>
      </c>
      <c r="G2" s="182"/>
      <c r="H2" s="183"/>
      <c r="L2" s="3"/>
      <c r="N2" s="96"/>
      <c r="Q2" s="69" t="s">
        <v>149</v>
      </c>
      <c r="R2" s="75">
        <f ca="1">IF(S2&lt;&gt;"",S2,TODAY())</f>
        <v>46062</v>
      </c>
      <c r="S2" s="184">
        <v>46062</v>
      </c>
      <c r="T2" s="185"/>
      <c r="Y2" s="83"/>
      <c r="Z2" s="76"/>
      <c r="AA2" s="76"/>
      <c r="AE2" s="84"/>
      <c r="AF2" s="84"/>
      <c r="AG2" s="84"/>
      <c r="AH2" s="84"/>
      <c r="AV2" s="77" t="s">
        <v>311</v>
      </c>
      <c r="AW2" s="78">
        <f>COUNTIFS($AP$9:$AP$165,"&gt;"&amp;0,$AC$9:$AC$165,"&gt;="&amp;AX1,$AC$9:$AC$165,"&lt;"&amp;AX2)</f>
        <v>2</v>
      </c>
      <c r="AX2" s="85">
        <v>15</v>
      </c>
      <c r="AZ2" s="78">
        <f>COUNTIFS($AP$9:$AP$165,"&lt;&gt;"&amp;"",$AC$9:$AC$165,"&gt;="&amp;5,$AC$9:$AC$165,"&lt;"&amp;25)</f>
        <v>15</v>
      </c>
      <c r="BG2" s="119" t="s">
        <v>382</v>
      </c>
    </row>
    <row r="3" spans="2:59" x14ac:dyDescent="0.2">
      <c r="C3" s="89" t="s">
        <v>319</v>
      </c>
      <c r="D3" s="54" t="s">
        <v>377</v>
      </c>
      <c r="Y3" s="83"/>
      <c r="AR3" s="88"/>
      <c r="AV3" s="77" t="s">
        <v>312</v>
      </c>
      <c r="AW3" s="78">
        <f>COUNTIFS($AP$9:$AP$165,"&gt;"&amp;0,$AC$9:$AC$165,"&gt;="&amp;AX2,$AC$9:$AC$165,"&lt;"&amp;AX3)</f>
        <v>9</v>
      </c>
      <c r="AX3" s="85">
        <v>50</v>
      </c>
      <c r="AZ3" s="78">
        <f>COUNTIFS($AP$9:$AP$165,"&lt;&gt;"&amp;"",$AC$9:$AC$165,"&gt;="&amp;25,$AC$9:$AC$165,"&lt;"&amp;175)</f>
        <v>53</v>
      </c>
    </row>
    <row r="4" spans="2:59" x14ac:dyDescent="0.2">
      <c r="C4" s="72" t="s">
        <v>307</v>
      </c>
      <c r="D4" s="54" t="s">
        <v>380</v>
      </c>
      <c r="Q4" s="69" t="s">
        <v>303</v>
      </c>
      <c r="R4" s="44" t="str">
        <f>TEXT(N7,"0")</f>
        <v>30</v>
      </c>
      <c r="Y4" s="83"/>
      <c r="AR4" s="88"/>
      <c r="AV4" s="77" t="s">
        <v>313</v>
      </c>
      <c r="AW4" s="78">
        <f>COUNTIFS($AP$9:$AP$165,"&gt;"&amp;0,$AC$9:$AC$165,"&gt;="&amp;AX3,$AC$9:$AC$165,"&lt;"&amp;AX4)</f>
        <v>12</v>
      </c>
      <c r="AX4" s="85">
        <v>300</v>
      </c>
      <c r="AZ4" s="78">
        <f>COUNTIFS($AP$9:$AP$165,"&lt;&gt;"&amp;"",$AC$9:$AC$165,"&gt;="&amp;100,$AC$9:$AC$165,"&lt;"&amp;300)</f>
        <v>29</v>
      </c>
    </row>
    <row r="5" spans="2:59" x14ac:dyDescent="0.2">
      <c r="C5" s="93" t="s">
        <v>322</v>
      </c>
      <c r="D5" s="90" t="s">
        <v>1568</v>
      </c>
      <c r="E5" s="14">
        <f>IF(OR(D5="",D5="None"),0,IF(D5="Quarter",4,IF(D5="Third",3,2)))</f>
        <v>0</v>
      </c>
      <c r="Q5" s="43" t="s">
        <v>282</v>
      </c>
      <c r="R5" s="44">
        <f>N7/4</f>
        <v>7.5</v>
      </c>
      <c r="Y5" s="83"/>
      <c r="AV5" s="79" t="s">
        <v>314</v>
      </c>
      <c r="AW5" s="78">
        <f>COUNTIFS($AP$9:$AP$165,"&gt;"&amp;0,$AC$9:$AC$165,"&gt;="&amp;AX4,$AC$9:$AC$165,"&lt;"&amp;AX5)</f>
        <v>5</v>
      </c>
      <c r="AX5" s="86">
        <v>50000</v>
      </c>
      <c r="AY5" s="38"/>
      <c r="AZ5" s="78">
        <f>COUNTIFS($AP$9:$AP$165,"&lt;&gt;"&amp;"",$AC$9:$AC$165,"&gt;="&amp;300)</f>
        <v>22</v>
      </c>
      <c r="BA5" s="40"/>
    </row>
    <row r="6" spans="2:59" s="38" customFormat="1" ht="15" customHeight="1" x14ac:dyDescent="0.2">
      <c r="C6" s="186" t="str">
        <f>IF(EventType="Pro-Am","Pro-Am: Register Players Here","Register Players Here")</f>
        <v>Pro-Am: Register Players Here</v>
      </c>
      <c r="D6" s="187"/>
      <c r="E6" s="187"/>
      <c r="F6" s="187"/>
      <c r="G6" s="188"/>
      <c r="K6" s="110"/>
      <c r="L6" s="71"/>
      <c r="S6" s="39"/>
      <c r="T6" s="39"/>
      <c r="U6" s="39"/>
      <c r="V6" s="39"/>
      <c r="W6" s="39"/>
      <c r="X6" s="175" t="s">
        <v>1418</v>
      </c>
      <c r="Y6" s="176"/>
      <c r="Z6" s="176"/>
      <c r="AA6" s="176"/>
      <c r="AB6" s="176"/>
      <c r="AC6" s="176"/>
      <c r="AD6" s="176"/>
      <c r="AE6" s="177"/>
      <c r="AI6" s="39"/>
      <c r="AJ6" s="39"/>
      <c r="AK6" s="39"/>
      <c r="AL6" s="39"/>
      <c r="AM6" s="39"/>
      <c r="AN6" s="60"/>
      <c r="AO6" s="102"/>
      <c r="BB6" s="39"/>
      <c r="BD6" s="91" t="s">
        <v>327</v>
      </c>
      <c r="BE6" s="91">
        <f>IF(RandLower=0,0,ROUNDDOWN(CountRandom/RandLower,0))</f>
        <v>0</v>
      </c>
      <c r="BF6" s="91">
        <f ca="1">R2-DATEVALUE("1/1/"&amp;YEAR(TODAY()))</f>
        <v>39</v>
      </c>
      <c r="BG6" s="3"/>
    </row>
    <row r="7" spans="2:59" ht="12.75" thickBot="1" x14ac:dyDescent="0.25">
      <c r="B7" s="37">
        <f>COUNTIF(B9:B165,"Y")</f>
        <v>0</v>
      </c>
      <c r="C7" s="37">
        <f>COUNTA(Y9:Y165)</f>
        <v>137</v>
      </c>
      <c r="E7" s="37">
        <f>COUNTIFS(K9:K165,"Y")</f>
        <v>30</v>
      </c>
      <c r="G7" s="37">
        <f>COUNTIFS(G9:G165,"&lt;&gt;"&amp;"")</f>
        <v>0</v>
      </c>
      <c r="H7" s="15"/>
      <c r="K7" s="48">
        <f>COUNTA(K9:K165)-COUNTBLANK(K9:K165)</f>
        <v>30</v>
      </c>
      <c r="M7" s="38"/>
      <c r="N7" s="15">
        <f>MAX(F9:F165)</f>
        <v>30</v>
      </c>
      <c r="AC7" s="132">
        <f>MEDIAN(AC9:AC141)</f>
        <v>48.82</v>
      </c>
      <c r="AH7" s="15">
        <f>COUNTIF(AH9:AH165,"Y")</f>
        <v>30</v>
      </c>
      <c r="AK7" s="57">
        <f>MAX(AK9:AK165)</f>
        <v>30</v>
      </c>
      <c r="AL7" s="57">
        <f>MAX(AL9:AL165)</f>
        <v>29</v>
      </c>
      <c r="AO7" s="57">
        <f>MAX(AO9:AO165)</f>
        <v>30</v>
      </c>
      <c r="AV7" s="37">
        <f>MAX(BB9:BB154)</f>
        <v>30</v>
      </c>
      <c r="AW7" s="37">
        <f>AV7/2</f>
        <v>15</v>
      </c>
      <c r="AX7" s="37">
        <f>AW7/2</f>
        <v>7.5</v>
      </c>
    </row>
    <row r="8" spans="2:59" ht="12.75" thickBot="1" x14ac:dyDescent="0.25">
      <c r="B8" s="95" t="s">
        <v>324</v>
      </c>
      <c r="C8" s="73" t="s">
        <v>6</v>
      </c>
      <c r="D8" s="12" t="s">
        <v>0</v>
      </c>
      <c r="E8" s="12" t="str">
        <f>IF(EventType="Pro-Am","Here?","Match?")</f>
        <v>Here?</v>
      </c>
      <c r="F8" s="12" t="s">
        <v>7</v>
      </c>
      <c r="G8" s="12" t="s">
        <v>271</v>
      </c>
      <c r="H8" s="11"/>
      <c r="I8" s="11"/>
      <c r="J8" s="11"/>
      <c r="K8" s="111" t="s">
        <v>326</v>
      </c>
      <c r="L8" s="12" t="s">
        <v>7</v>
      </c>
      <c r="M8" s="11"/>
      <c r="N8" s="94" t="s">
        <v>323</v>
      </c>
      <c r="P8" s="10"/>
      <c r="Q8" s="10"/>
      <c r="R8" s="10"/>
      <c r="S8" s="10"/>
      <c r="T8" s="10"/>
      <c r="U8" s="10"/>
      <c r="V8" s="10" t="s">
        <v>1565</v>
      </c>
      <c r="W8" s="10"/>
      <c r="X8" s="23" t="s">
        <v>0</v>
      </c>
      <c r="Y8" s="4" t="s">
        <v>1</v>
      </c>
      <c r="Z8" s="4" t="s">
        <v>2</v>
      </c>
      <c r="AA8" s="4" t="s">
        <v>3</v>
      </c>
      <c r="AB8" s="4" t="s">
        <v>4</v>
      </c>
      <c r="AC8" s="31" t="s">
        <v>5</v>
      </c>
      <c r="AD8" s="115" t="s">
        <v>1366</v>
      </c>
      <c r="AE8" s="116" t="s">
        <v>1367</v>
      </c>
      <c r="AF8" s="130" t="s">
        <v>379</v>
      </c>
      <c r="AG8" s="118" t="s">
        <v>378</v>
      </c>
      <c r="AH8" s="61" t="s">
        <v>315</v>
      </c>
      <c r="AI8" s="61" t="s">
        <v>296</v>
      </c>
      <c r="AJ8" s="62" t="s">
        <v>301</v>
      </c>
      <c r="AK8" s="61" t="s">
        <v>299</v>
      </c>
      <c r="AL8" s="61" t="s">
        <v>300</v>
      </c>
      <c r="AM8" s="100" t="s">
        <v>298</v>
      </c>
      <c r="AN8" s="63" t="str">
        <f>"U("&amp;RSRankBy&amp;")"</f>
        <v>U(R. Avg)</v>
      </c>
      <c r="AO8" s="103" t="s">
        <v>0</v>
      </c>
      <c r="AP8" s="107" t="s">
        <v>329</v>
      </c>
      <c r="AQ8" s="107" t="s">
        <v>329</v>
      </c>
      <c r="AR8" s="46" t="s">
        <v>289</v>
      </c>
      <c r="AS8" s="74" t="s">
        <v>309</v>
      </c>
      <c r="AV8" s="20" t="s">
        <v>290</v>
      </c>
      <c r="AW8" s="20" t="s">
        <v>107</v>
      </c>
      <c r="AX8" s="20" t="s">
        <v>108</v>
      </c>
      <c r="AY8" s="20" t="s">
        <v>7</v>
      </c>
      <c r="AZ8" s="20"/>
      <c r="BA8" s="21"/>
      <c r="BB8" s="12" t="s">
        <v>7</v>
      </c>
      <c r="BD8" s="92" t="s">
        <v>325</v>
      </c>
      <c r="BE8" s="92" t="s">
        <v>320</v>
      </c>
      <c r="BF8" s="92" t="s">
        <v>328</v>
      </c>
      <c r="BG8" s="92" t="s">
        <v>321</v>
      </c>
    </row>
    <row r="9" spans="2:59" ht="12.75" thickBot="1" x14ac:dyDescent="0.25">
      <c r="B9" s="17"/>
      <c r="C9" s="117" t="str">
        <f t="shared" ref="C9:C40" si="0">IF(Y9="","",AR9)</f>
        <v>Adrian Le</v>
      </c>
      <c r="D9" s="5" t="str">
        <f>IF(ISERROR(C9),"",IF(OR(C9="",K9&lt;&gt;"Y"),"",AQ9))</f>
        <v/>
      </c>
      <c r="E9" s="17"/>
      <c r="F9" s="13" t="str">
        <f>IF(C9="","",IF(K9="","",MAX(F$8:F8)+1))</f>
        <v/>
      </c>
      <c r="G9" s="41"/>
      <c r="H9" s="13" t="str">
        <f>IF($G9="","",MAX($H$7:$H8)+1)</f>
        <v/>
      </c>
      <c r="I9" s="14">
        <v>1</v>
      </c>
      <c r="J9" s="97"/>
      <c r="K9" s="112" t="str">
        <f>IF(G9&lt;&gt;"",G9,IF(NOT(ISERROR(VLOOKUP(C9,G$9:G$150,1,FALSE))),INDEX($C$9:$C$149,MATCH(C9,$G$9:$G$149,0)),IF($E9="Y","Y","")))</f>
        <v/>
      </c>
      <c r="L9" s="13" t="str">
        <f>IF(AND(K9="Y",F9&lt;&gt;""),C9,"")</f>
        <v/>
      </c>
      <c r="M9" s="48"/>
      <c r="N9" s="108" t="str">
        <f>IF(I9&gt;$N$7,"",INDEX($C$9:$C$165,MATCH(I9,$F$9:$F$165,0)))</f>
        <v>Barb Mansfield</v>
      </c>
      <c r="O9" s="2"/>
      <c r="P9" s="55" t="str">
        <f>IF(Q9="","","Tbl")</f>
        <v>Tbl</v>
      </c>
      <c r="Q9" s="174">
        <f>IF(N7=0,"",1)</f>
        <v>1</v>
      </c>
      <c r="R9" s="174"/>
      <c r="S9" s="56"/>
      <c r="W9" s="2"/>
      <c r="X9" s="127">
        <v>41</v>
      </c>
      <c r="Y9" s="133" t="s">
        <v>367</v>
      </c>
      <c r="Z9" s="24">
        <v>1173091</v>
      </c>
      <c r="AA9" s="133" t="s">
        <v>368</v>
      </c>
      <c r="AB9" s="133" t="s">
        <v>37</v>
      </c>
      <c r="AC9" s="134">
        <v>128.82</v>
      </c>
      <c r="AD9" s="32">
        <v>79.69</v>
      </c>
      <c r="AE9" s="127">
        <v>6</v>
      </c>
      <c r="AF9" s="128" t="str">
        <f t="shared" ref="AF9:AF40" si="1">IF(Y9="","",AR9)</f>
        <v>Adrian Le</v>
      </c>
      <c r="AG9" s="113" t="b">
        <f>IF(Y9="",FALSE,IF(COUNTIF(Y$7:Y8,Y9)&gt;0,TRUE,FALSE))</f>
        <v>0</v>
      </c>
      <c r="AH9" s="113" t="str">
        <f>IF(OR(AG9,AR9="",ISERROR(VLOOKUP(AR9,$N$9:$N$74,1,FALSE))),"","Y")</f>
        <v/>
      </c>
      <c r="AI9" s="82" t="str">
        <f t="shared" ref="AI9:AI40" si="2">IF(AH9="","",AC9)</f>
        <v/>
      </c>
      <c r="AJ9" s="65" t="str">
        <f t="shared" ref="AJ9:AJ40" si="3">IF(AH9="","",AD9)</f>
        <v/>
      </c>
      <c r="AK9" s="64" t="str">
        <f t="shared" ref="AK9:AK40" si="4">IF(AI9="","",_xlfn.RANK.EQ(AI9,$AI$9:$AI$165))</f>
        <v/>
      </c>
      <c r="AL9" s="64" t="str">
        <f t="shared" ref="AL9:AL40" si="5">IF(AJ9="","",_xlfn.RANK.EQ(AJ9,$AJ$9:$AJ$165))</f>
        <v/>
      </c>
      <c r="AM9" s="64" t="str">
        <f t="shared" ref="AM9:AM40" si="6">IF(OR(AK9="",AL9=""),"",ROUND(AVERAGE(AK9:AL9),0))</f>
        <v/>
      </c>
      <c r="AN9" s="66" t="str">
        <f>IF(RSRankBy="R. Total",IF(AK9="","",AK9+COUNTIF(AK$8:AK8,AK9)/10),IF(RSRankBy="R. YTD",IF(AL9="","",AL9+COUNTIF(AL$8:AL8,AL9)/10),IF(AM9="","",AM9+COUNTIF(AM$8:AM8,AM9)/10)))</f>
        <v/>
      </c>
      <c r="AO9" s="104" t="str">
        <f t="shared" ref="AO9:AO40" si="7">IF(AN9="","",_xlfn.RANK.EQ(AN9,$AN$9:$AN$165,1))</f>
        <v/>
      </c>
      <c r="AP9" s="49" t="str">
        <f t="shared" ref="AP9:AP40" si="8">IF(AH9="","",_xlfn.RANK.EQ(AO9,$AO$9:$AO$165))</f>
        <v/>
      </c>
      <c r="AQ9" s="106" t="str">
        <f t="shared" ref="AQ9:AQ40" si="9">IF(AP9="","",VLOOKUP(AP9,tblRandRank,4,FALSE))</f>
        <v/>
      </c>
      <c r="AR9" s="47" t="str">
        <f t="shared" ref="AR9:AR40" si="10">IF(OR(AG9,Y9=""),"",IF(AS9="",Y9,RIGHT(Y9,LEN(Y9)-(AS9+1))&amp;" "&amp;LEFT(Y9,AS9-1)))</f>
        <v>Adrian Le</v>
      </c>
      <c r="AS9" s="45">
        <f t="shared" ref="AS9:AS40" si="11">IF(Y9="","",IF(ISERROR(FIND(",",Y9)),"",FIND(",",Y9)))</f>
        <v>3</v>
      </c>
      <c r="AT9" s="2"/>
      <c r="AU9" s="14">
        <v>1</v>
      </c>
      <c r="AV9" s="19" t="str">
        <f t="shared" ref="AV9:AV40" si="12">IF(AU9&gt;$E$7,"",INDEX($C$9:$C$149,MATCH(AU9,$BB$9:$BB$154,0)))</f>
        <v>Barb Mansfield</v>
      </c>
      <c r="AW9" s="6">
        <f t="shared" ref="AW9:AW40" si="13">IF(OR($AV9=""),"",_xlfn.RANK.EQ(BA9,$BA$9:$BA$64,1))</f>
        <v>22</v>
      </c>
      <c r="AX9" s="6">
        <f>IF(OR($AV9=""),"",_xlfn.RANK.EQ(BA9,$BA$9:$BA$64,0))</f>
        <v>9</v>
      </c>
      <c r="AY9" s="1">
        <f t="shared" ref="AY9:AY40" si="14">IF(OR($AV9=""),"",VLOOKUP(AV9,$C$9:$D$149,2,FALSE))</f>
        <v>22</v>
      </c>
      <c r="AZ9" s="1">
        <f>IF(OR($AV9=""),"",IF(ISERROR(AY9),MbrCnt+1,IF(AY9="",MbrCnt+1,AY9)))</f>
        <v>22</v>
      </c>
      <c r="BA9" s="9">
        <f>IF(AZ9="","",AZ9+COUNTIF($AZ$8:$AZ8,AZ9)/10)</f>
        <v>22</v>
      </c>
      <c r="BB9" s="13" t="str">
        <f>IF(C9="","",IF(OR(K9="Y",),COUNTIF(K$8:K9,"Y"),""))</f>
        <v/>
      </c>
      <c r="BD9" s="91">
        <v>1</v>
      </c>
      <c r="BE9" s="91">
        <f ca="1">(MOD(RIGHT(PI()/BD9,2)+DoY,MbrCnt))</f>
        <v>118</v>
      </c>
      <c r="BF9" s="98">
        <f>IF(BD9&lt;=RandTo,BE9+COUNTIF(BE$8:BE9,BE9)/100,MbrCnt+1)</f>
        <v>138</v>
      </c>
      <c r="BG9" s="91">
        <f t="shared" ref="BG9:BG40" si="15">IF(BD9&gt;RandTo,BD9,_xlfn.RANK.EQ(BF9,$BF$9:$BF$64,1))</f>
        <v>1</v>
      </c>
    </row>
    <row r="10" spans="2:59" ht="12.75" thickBot="1" x14ac:dyDescent="0.25">
      <c r="B10" s="18"/>
      <c r="C10" s="51" t="str">
        <f t="shared" si="0"/>
        <v>Alan Foreman</v>
      </c>
      <c r="D10" s="7" t="str">
        <f t="shared" ref="D10:D72" si="16">IF(ISERROR(C10),"",IF(OR(C10="",K10&lt;&gt;"Y"),"",AQ10))</f>
        <v/>
      </c>
      <c r="E10" s="18"/>
      <c r="F10" s="14" t="str">
        <f>IF(C10="","",IF(K10="","",MAX(F$8:F9)+1))</f>
        <v/>
      </c>
      <c r="G10" s="42"/>
      <c r="H10" s="14" t="str">
        <f>IF($G10="","",MAX($H$7:$H9)+1)</f>
        <v/>
      </c>
      <c r="I10" s="14">
        <v>2</v>
      </c>
      <c r="J10" s="97"/>
      <c r="K10" s="112" t="str">
        <f t="shared" ref="K10:K73" si="17">IF(G10&lt;&gt;"",G10,IF(NOT(ISERROR(VLOOKUP(C10,G$9:G$150,1,FALSE))),INDEX($C$9:$C$149,MATCH(C10,$G$9:$G$149,0)),IF($E10="Y","Y","")))</f>
        <v/>
      </c>
      <c r="L10" s="14" t="str">
        <f>IF(AND(K10="Y",F10&lt;&gt;""),C10,"")</f>
        <v/>
      </c>
      <c r="M10" s="48"/>
      <c r="N10" s="108" t="str">
        <f t="shared" ref="N10:N73" si="18">IF(I10&gt;$N$7,"",INDEX($C$9:$C$165,MATCH(I10,$F$9:$F$165,0)))</f>
        <v>Danica Nikolovski</v>
      </c>
      <c r="O10" s="2"/>
      <c r="P10" s="56" t="str">
        <f>IF(P9="","","NS")</f>
        <v>NS</v>
      </c>
      <c r="Q10" s="56" t="str">
        <f>IF(OR(Q9="",T10="ERR"),"",INDEX($R$74:$R$126,MATCH(S10,$U$74:$U$126,0)))</f>
        <v>Kim McElhinney</v>
      </c>
      <c r="R10" s="56" t="str">
        <f>IF(OR(Q9="",T10="ERR"),"",INDEX($Q$74:$Q$126,MATCH(S10,$U$74:$U$126,0)))</f>
        <v>Peter Culham</v>
      </c>
      <c r="S10" s="56">
        <f>Q9</f>
        <v>1</v>
      </c>
      <c r="T10" s="56" t="str">
        <f>IF(AND(S10&lt;&gt;"",COUNTIF(S$9:S9,S10)&gt;0),"ERR","")</f>
        <v/>
      </c>
      <c r="U10" s="14" t="str">
        <f>IF(Q10="","",IF(Q10&lt;R10,PROPER(Q10)&amp;" &amp; "&amp;PROPER(R10),PROPER(R10)&amp;" &amp; "&amp;PROPER(Q10)))</f>
        <v>Kim Mcelhinney &amp; Peter Culham</v>
      </c>
      <c r="V10" s="14">
        <f>IF(U10="","",COUNTIF('Prev Pairs'!$L$3:$L$901,U10))</f>
        <v>0</v>
      </c>
      <c r="W10" s="2"/>
      <c r="X10" s="127">
        <v>35</v>
      </c>
      <c r="Y10" s="16" t="s">
        <v>78</v>
      </c>
      <c r="Z10" s="16">
        <v>696935</v>
      </c>
      <c r="AA10" s="16" t="s">
        <v>9</v>
      </c>
      <c r="AB10" s="16" t="s">
        <v>25</v>
      </c>
      <c r="AC10" s="33">
        <v>182.53</v>
      </c>
      <c r="AD10" s="33">
        <v>6.98</v>
      </c>
      <c r="AE10" s="127">
        <v>57</v>
      </c>
      <c r="AF10" s="129" t="str">
        <f t="shared" si="1"/>
        <v>Alan Foreman</v>
      </c>
      <c r="AG10" s="114" t="b">
        <f>IF(Y10="",FALSE,IF(COUNTIF(Y$7:Y9,Y10)&gt;0,TRUE,FALSE))</f>
        <v>0</v>
      </c>
      <c r="AH10" s="114" t="str">
        <f>IF(OR(AG10,AR10="",ISERROR(VLOOKUP(AR10,$N$9:$N$74,1,FALSE))),"","Y")</f>
        <v/>
      </c>
      <c r="AI10" s="80" t="str">
        <f t="shared" si="2"/>
        <v/>
      </c>
      <c r="AJ10" s="81" t="str">
        <f t="shared" si="3"/>
        <v/>
      </c>
      <c r="AK10" s="67" t="str">
        <f t="shared" si="4"/>
        <v/>
      </c>
      <c r="AL10" s="67" t="str">
        <f t="shared" si="5"/>
        <v/>
      </c>
      <c r="AM10" s="67" t="str">
        <f t="shared" si="6"/>
        <v/>
      </c>
      <c r="AN10" s="68" t="str">
        <f>IF(RSRankBy="R. Total",IF(AK10="","",AK10+COUNTIF(AK$8:AK9,AK10)/10),IF(RSRankBy="R. YTD",IF(AL10="","",AL10+COUNTIF(AL$8:AL9,AL10)/10),IF(AM10="","",AM10+COUNTIF(AM$8:AM9,AM10)/10)))</f>
        <v/>
      </c>
      <c r="AO10" s="105" t="str">
        <f t="shared" si="7"/>
        <v/>
      </c>
      <c r="AP10" s="50" t="str">
        <f t="shared" si="8"/>
        <v/>
      </c>
      <c r="AQ10" s="106" t="str">
        <f t="shared" si="9"/>
        <v/>
      </c>
      <c r="AR10" s="47" t="str">
        <f t="shared" si="10"/>
        <v>Alan Foreman</v>
      </c>
      <c r="AS10" s="45">
        <f t="shared" si="11"/>
        <v>8</v>
      </c>
      <c r="AT10" s="2"/>
      <c r="AU10" s="14">
        <v>2</v>
      </c>
      <c r="AV10" s="19" t="str">
        <f t="shared" si="12"/>
        <v>Danica Nikolovski</v>
      </c>
      <c r="AW10" s="6">
        <f t="shared" si="13"/>
        <v>17</v>
      </c>
      <c r="AX10" s="6">
        <f t="shared" ref="AX10:AX64" si="19">IF(OR($AV10=""),"",_xlfn.RANK.EQ(BA10,$BA$9:$BA$64,0))</f>
        <v>14</v>
      </c>
      <c r="AY10" s="1">
        <f t="shared" si="14"/>
        <v>17</v>
      </c>
      <c r="AZ10" s="1">
        <f t="shared" ref="AZ10:AZ40" si="20">IF(OR($AV10=""),"",IF(ISERROR(AY10),MbrCnt+1,IF(AY10="",MbrCnt+1,AY10)))</f>
        <v>17</v>
      </c>
      <c r="BA10" s="9">
        <f>IF(AZ10="","",AZ10+COUNTIF($AZ$8:$AZ9,AZ10)/10)</f>
        <v>17</v>
      </c>
      <c r="BB10" s="14" t="str">
        <f>IF(C10="","",IF(OR(K10="Y",),COUNTIF(K$8:K10,"Y"),""))</f>
        <v/>
      </c>
      <c r="BD10" s="91">
        <v>2</v>
      </c>
      <c r="BE10" s="91">
        <f t="shared" ref="BE10:BE40" ca="1" si="21">(MOD(RIGHT(PI()/BD10,2)+DoY,MbrCnt))</f>
        <v>88</v>
      </c>
      <c r="BF10" s="98">
        <f>IF(BD10&lt;=RandTo,BE10+COUNTIF(BE$8:BE10,BE10)/100,MbrCnt+1)</f>
        <v>138</v>
      </c>
      <c r="BG10" s="91">
        <f t="shared" si="15"/>
        <v>2</v>
      </c>
    </row>
    <row r="11" spans="2:59" ht="12.75" thickBot="1" x14ac:dyDescent="0.25">
      <c r="B11" s="18"/>
      <c r="C11" s="51" t="str">
        <f t="shared" si="0"/>
        <v>Alison Betts</v>
      </c>
      <c r="D11" s="7" t="str">
        <f t="shared" si="16"/>
        <v/>
      </c>
      <c r="E11" s="18"/>
      <c r="F11" s="14" t="str">
        <f>IF(C11="","",IF(K11="","",MAX(F$8:F10)+1))</f>
        <v/>
      </c>
      <c r="G11" s="42"/>
      <c r="H11" s="14" t="str">
        <f>IF($G11="","",MAX($H$7:$H10)+1)</f>
        <v/>
      </c>
      <c r="I11" s="14">
        <v>3</v>
      </c>
      <c r="J11" s="97"/>
      <c r="K11" s="112" t="str">
        <f t="shared" si="17"/>
        <v/>
      </c>
      <c r="L11" s="14" t="str">
        <f t="shared" ref="L11:L74" si="22">IF(AND(K11="Y",F11&lt;&gt;""),C11,"")</f>
        <v/>
      </c>
      <c r="M11" s="48"/>
      <c r="N11" s="108" t="str">
        <f t="shared" si="18"/>
        <v>David Lardner</v>
      </c>
      <c r="O11" s="2"/>
      <c r="P11" s="56" t="str">
        <f>IF(P9="","","EW")</f>
        <v>EW</v>
      </c>
      <c r="Q11" s="56" t="str">
        <f>IF(OR(Q9="",T11="ERR"),"",INDEX($R$74:$R$126,MATCH(S11,$U$74:$U$126,0)))</f>
        <v>Jan Titcombe</v>
      </c>
      <c r="R11" s="56" t="str">
        <f>IF(OR(Q9="",T11="ERR"),"",INDEX($Q$74:$Q$126,MATCH(S11,$U$74:$U$126,0)))</f>
        <v>Faye Thomson</v>
      </c>
      <c r="S11" s="56">
        <f>IF(Q9="","",IF($D$4="L-L",MIN($U$73,S10+1),IF($D$4="L-M",ROUNDDOWN($U$73/2,0)+S10,$U$73-S10+1)))</f>
        <v>8</v>
      </c>
      <c r="T11" s="56" t="str">
        <f>IF(AND(S11&lt;&gt;"",COUNTIF(S$9:S10,S11)&gt;0),"ERR","")</f>
        <v/>
      </c>
      <c r="U11" s="14" t="str">
        <f>IF(Q11="","",IF(Q11&lt;R11,PROPER(Q11)&amp;" &amp; "&amp;PROPER(R11),PROPER(R11)&amp;" &amp; "&amp;PROPER(Q11)))</f>
        <v>Faye Thomson &amp; Jan Titcombe</v>
      </c>
      <c r="V11" s="14">
        <f>IF(U11="","",COUNTIF('Prev Pairs'!$L$3:$L$901,U11))</f>
        <v>0</v>
      </c>
      <c r="W11" s="2"/>
      <c r="X11" s="127">
        <v>38</v>
      </c>
      <c r="Y11" s="16" t="s">
        <v>51</v>
      </c>
      <c r="Z11" s="16">
        <v>747467</v>
      </c>
      <c r="AA11" s="16" t="s">
        <v>58</v>
      </c>
      <c r="AB11" s="16" t="s">
        <v>25</v>
      </c>
      <c r="AC11" s="33">
        <v>162.03</v>
      </c>
      <c r="AD11" s="33">
        <v>12.82</v>
      </c>
      <c r="AE11" s="127">
        <v>39</v>
      </c>
      <c r="AF11" s="129" t="str">
        <f t="shared" si="1"/>
        <v>Alison Betts</v>
      </c>
      <c r="AG11" s="114" t="b">
        <f>IF(Y11="",FALSE,IF(COUNTIF(Y$7:Y10,Y11)&gt;0,TRUE,FALSE))</f>
        <v>0</v>
      </c>
      <c r="AH11" s="114" t="str">
        <f t="shared" ref="AH11:AH74" si="23">IF(OR(AG11,AR11="",ISERROR(VLOOKUP(AR11,$N$9:$N$74,1,FALSE))),"","Y")</f>
        <v/>
      </c>
      <c r="AI11" s="80" t="str">
        <f t="shared" si="2"/>
        <v/>
      </c>
      <c r="AJ11" s="81" t="str">
        <f t="shared" si="3"/>
        <v/>
      </c>
      <c r="AK11" s="67" t="str">
        <f t="shared" si="4"/>
        <v/>
      </c>
      <c r="AL11" s="67" t="str">
        <f t="shared" si="5"/>
        <v/>
      </c>
      <c r="AM11" s="67" t="str">
        <f t="shared" si="6"/>
        <v/>
      </c>
      <c r="AN11" s="68" t="str">
        <f>IF(RSRankBy="R. Total",IF(AK11="","",AK11+COUNTIF(AK$8:AK10,AK11)/10),IF(RSRankBy="R. YTD",IF(AL11="","",AL11+COUNTIF(AL$8:AL10,AL11)/10),IF(AM11="","",AM11+COUNTIF(AM$8:AM10,AM11)/10)))</f>
        <v/>
      </c>
      <c r="AO11" s="105" t="str">
        <f t="shared" si="7"/>
        <v/>
      </c>
      <c r="AP11" s="50" t="str">
        <f t="shared" si="8"/>
        <v/>
      </c>
      <c r="AQ11" s="106" t="str">
        <f t="shared" si="9"/>
        <v/>
      </c>
      <c r="AR11" s="47" t="str">
        <f t="shared" si="10"/>
        <v>Alison Betts</v>
      </c>
      <c r="AS11" s="45">
        <f t="shared" si="11"/>
        <v>6</v>
      </c>
      <c r="AT11" s="2"/>
      <c r="AU11" s="14">
        <v>3</v>
      </c>
      <c r="AV11" s="19" t="str">
        <f t="shared" si="12"/>
        <v>David Lardner</v>
      </c>
      <c r="AW11" s="6">
        <f t="shared" si="13"/>
        <v>18</v>
      </c>
      <c r="AX11" s="6">
        <f t="shared" si="19"/>
        <v>13</v>
      </c>
      <c r="AY11" s="1">
        <f t="shared" si="14"/>
        <v>18</v>
      </c>
      <c r="AZ11" s="1">
        <f t="shared" si="20"/>
        <v>18</v>
      </c>
      <c r="BA11" s="9">
        <f>IF(AZ11="","",AZ11+COUNTIF($AZ$8:$AZ10,AZ11)/10)</f>
        <v>18</v>
      </c>
      <c r="BB11" s="14" t="str">
        <f>IF(C11="","",IF(OR(K11="Y",),COUNTIF(K$8:K11,"Y"),""))</f>
        <v/>
      </c>
      <c r="BD11" s="91">
        <v>3</v>
      </c>
      <c r="BE11" s="91">
        <f t="shared" ca="1" si="21"/>
        <v>105</v>
      </c>
      <c r="BF11" s="98">
        <f>IF(BD11&lt;=RandTo,BE11+COUNTIF(BE$8:BE11,BE11)/100,MbrCnt+1)</f>
        <v>138</v>
      </c>
      <c r="BG11" s="91">
        <f t="shared" si="15"/>
        <v>3</v>
      </c>
    </row>
    <row r="12" spans="2:59" ht="12.75" thickBot="1" x14ac:dyDescent="0.25">
      <c r="B12" s="18"/>
      <c r="C12" s="51" t="str">
        <f t="shared" si="0"/>
        <v>Angelica Marie</v>
      </c>
      <c r="D12" s="7" t="str">
        <f t="shared" si="16"/>
        <v/>
      </c>
      <c r="E12" s="18"/>
      <c r="F12" s="14" t="str">
        <f>IF(C12="","",IF(K12="","",MAX(F$8:F11)+1))</f>
        <v/>
      </c>
      <c r="G12" s="42"/>
      <c r="H12" s="14" t="str">
        <f>IF($G12="","",MAX($H$7:$H11)+1)</f>
        <v/>
      </c>
      <c r="I12" s="14">
        <v>4</v>
      </c>
      <c r="J12" s="97"/>
      <c r="K12" s="112" t="str">
        <f t="shared" si="17"/>
        <v/>
      </c>
      <c r="L12" s="14" t="str">
        <f t="shared" si="22"/>
        <v/>
      </c>
      <c r="M12" s="48"/>
      <c r="N12" s="108" t="str">
        <f t="shared" si="18"/>
        <v>Dennis Gullan</v>
      </c>
      <c r="O12" s="2"/>
      <c r="P12" s="2"/>
      <c r="Q12" s="2"/>
      <c r="U12" s="10"/>
      <c r="V12" s="10"/>
      <c r="X12" s="127">
        <v>126</v>
      </c>
      <c r="Y12" s="16" t="s">
        <v>1433</v>
      </c>
      <c r="Z12" s="16">
        <v>1155784</v>
      </c>
      <c r="AA12" s="16" t="s">
        <v>58</v>
      </c>
      <c r="AB12" s="16" t="s">
        <v>95</v>
      </c>
      <c r="AC12" s="33">
        <v>0.73</v>
      </c>
      <c r="AD12" s="33">
        <v>0</v>
      </c>
      <c r="AE12" s="127">
        <v>0</v>
      </c>
      <c r="AF12" s="129" t="str">
        <f t="shared" si="1"/>
        <v>Angelica Marie</v>
      </c>
      <c r="AG12" s="114" t="b">
        <f>IF(Y12="",FALSE,IF(COUNTIF(Y$7:Y11,Y12)&gt;0,TRUE,FALSE))</f>
        <v>0</v>
      </c>
      <c r="AH12" s="114" t="str">
        <f t="shared" si="23"/>
        <v/>
      </c>
      <c r="AI12" s="80" t="str">
        <f t="shared" si="2"/>
        <v/>
      </c>
      <c r="AJ12" s="81" t="str">
        <f t="shared" si="3"/>
        <v/>
      </c>
      <c r="AK12" s="67" t="str">
        <f t="shared" si="4"/>
        <v/>
      </c>
      <c r="AL12" s="67" t="str">
        <f t="shared" si="5"/>
        <v/>
      </c>
      <c r="AM12" s="67" t="str">
        <f t="shared" si="6"/>
        <v/>
      </c>
      <c r="AN12" s="68" t="str">
        <f>IF(RSRankBy="R. Total",IF(AK12="","",AK12+COUNTIF(AK$8:AK11,AK12)/10),IF(RSRankBy="R. YTD",IF(AL12="","",AL12+COUNTIF(AL$8:AL11,AL12)/10),IF(AM12="","",AM12+COUNTIF(AM$8:AM11,AM12)/10)))</f>
        <v/>
      </c>
      <c r="AO12" s="105" t="str">
        <f t="shared" si="7"/>
        <v/>
      </c>
      <c r="AP12" s="50" t="str">
        <f t="shared" si="8"/>
        <v/>
      </c>
      <c r="AQ12" s="106" t="str">
        <f t="shared" si="9"/>
        <v/>
      </c>
      <c r="AR12" s="47" t="str">
        <f t="shared" si="10"/>
        <v>Angelica Marie</v>
      </c>
      <c r="AS12" s="45">
        <f t="shared" si="11"/>
        <v>6</v>
      </c>
      <c r="AT12" s="2"/>
      <c r="AU12" s="14">
        <v>4</v>
      </c>
      <c r="AV12" s="19" t="str">
        <f t="shared" si="12"/>
        <v>Dennis Gullan</v>
      </c>
      <c r="AW12" s="6">
        <f t="shared" si="13"/>
        <v>12</v>
      </c>
      <c r="AX12" s="6">
        <f t="shared" si="19"/>
        <v>19</v>
      </c>
      <c r="AY12" s="1">
        <f t="shared" si="14"/>
        <v>12</v>
      </c>
      <c r="AZ12" s="1">
        <f t="shared" si="20"/>
        <v>12</v>
      </c>
      <c r="BA12" s="9">
        <f>IF(AZ12="","",AZ12+COUNTIF($AZ$8:$AZ11,AZ12)/10)</f>
        <v>12</v>
      </c>
      <c r="BB12" s="14" t="str">
        <f>IF(C12="","",IF(OR(K12="Y",),COUNTIF(K$8:K12,"Y"),""))</f>
        <v/>
      </c>
      <c r="BD12" s="91">
        <v>4</v>
      </c>
      <c r="BE12" s="91">
        <f t="shared" ca="1" si="21"/>
        <v>87</v>
      </c>
      <c r="BF12" s="98">
        <f>IF(BD12&lt;=RandTo,BE12+COUNTIF(BE$8:BE12,BE12)/100,MbrCnt+1)</f>
        <v>138</v>
      </c>
      <c r="BG12" s="91">
        <f t="shared" si="15"/>
        <v>4</v>
      </c>
    </row>
    <row r="13" spans="2:59" ht="12.75" thickBot="1" x14ac:dyDescent="0.25">
      <c r="B13" s="18"/>
      <c r="C13" s="51" t="str">
        <f t="shared" si="0"/>
        <v>Ann Kinsella</v>
      </c>
      <c r="D13" s="7" t="str">
        <f t="shared" si="16"/>
        <v/>
      </c>
      <c r="E13" s="18"/>
      <c r="F13" s="14" t="str">
        <f>IF(C13="","",IF(K13="","",MAX(F$8:F12)+1))</f>
        <v/>
      </c>
      <c r="G13" s="42"/>
      <c r="H13" s="14" t="str">
        <f>IF($G13="","",MAX($H$7:$H12)+1)</f>
        <v/>
      </c>
      <c r="I13" s="14">
        <v>5</v>
      </c>
      <c r="J13" s="97"/>
      <c r="K13" s="112" t="str">
        <f t="shared" si="17"/>
        <v/>
      </c>
      <c r="L13" s="14" t="str">
        <f t="shared" si="22"/>
        <v/>
      </c>
      <c r="M13" s="48"/>
      <c r="N13" s="108" t="str">
        <f t="shared" si="18"/>
        <v>Donna Molloy</v>
      </c>
      <c r="O13" s="2"/>
      <c r="P13" s="55" t="str">
        <f>IF(Q13="","","Tbl")</f>
        <v>Tbl</v>
      </c>
      <c r="Q13" s="174">
        <f>IF(Q9="","",IF(Tables&gt;Q9,Q9+1,""))</f>
        <v>2</v>
      </c>
      <c r="R13" s="174"/>
      <c r="S13" s="56"/>
      <c r="U13" s="10"/>
      <c r="V13" s="10"/>
      <c r="X13" s="127">
        <v>135</v>
      </c>
      <c r="Y13" s="16" t="s">
        <v>1442</v>
      </c>
      <c r="Z13" s="16">
        <v>634980</v>
      </c>
      <c r="AA13" s="16" t="s">
        <v>58</v>
      </c>
      <c r="AB13" s="16" t="s">
        <v>41</v>
      </c>
      <c r="AC13" s="33">
        <v>47.61</v>
      </c>
      <c r="AD13" s="33">
        <v>0</v>
      </c>
      <c r="AE13" s="127">
        <v>0</v>
      </c>
      <c r="AF13" s="129" t="str">
        <f t="shared" si="1"/>
        <v>Ann Kinsella</v>
      </c>
      <c r="AG13" s="114" t="b">
        <f>IF(Y13="",FALSE,IF(COUNTIF(Y$7:Y12,Y13)&gt;0,TRUE,FALSE))</f>
        <v>0</v>
      </c>
      <c r="AH13" s="114" t="str">
        <f t="shared" si="23"/>
        <v/>
      </c>
      <c r="AI13" s="80" t="str">
        <f t="shared" si="2"/>
        <v/>
      </c>
      <c r="AJ13" s="81" t="str">
        <f t="shared" si="3"/>
        <v/>
      </c>
      <c r="AK13" s="67" t="str">
        <f t="shared" si="4"/>
        <v/>
      </c>
      <c r="AL13" s="67" t="str">
        <f t="shared" si="5"/>
        <v/>
      </c>
      <c r="AM13" s="67" t="str">
        <f t="shared" si="6"/>
        <v/>
      </c>
      <c r="AN13" s="68" t="str">
        <f>IF(RSRankBy="R. Total",IF(AK13="","",AK13+COUNTIF(AK$8:AK12,AK13)/10),IF(RSRankBy="R. YTD",IF(AL13="","",AL13+COUNTIF(AL$8:AL12,AL13)/10),IF(AM13="","",AM13+COUNTIF(AM$8:AM12,AM13)/10)))</f>
        <v/>
      </c>
      <c r="AO13" s="105" t="str">
        <f t="shared" si="7"/>
        <v/>
      </c>
      <c r="AP13" s="50" t="str">
        <f t="shared" si="8"/>
        <v/>
      </c>
      <c r="AQ13" s="106" t="str">
        <f t="shared" si="9"/>
        <v/>
      </c>
      <c r="AR13" s="47" t="str">
        <f t="shared" si="10"/>
        <v>Ann Kinsella</v>
      </c>
      <c r="AS13" s="45">
        <f t="shared" si="11"/>
        <v>9</v>
      </c>
      <c r="AT13" s="2"/>
      <c r="AU13" s="14">
        <v>5</v>
      </c>
      <c r="AV13" s="19" t="str">
        <f t="shared" si="12"/>
        <v>Donna Molloy</v>
      </c>
      <c r="AW13" s="6">
        <f t="shared" si="13"/>
        <v>10</v>
      </c>
      <c r="AX13" s="6">
        <f t="shared" si="19"/>
        <v>21</v>
      </c>
      <c r="AY13" s="1">
        <f t="shared" si="14"/>
        <v>10</v>
      </c>
      <c r="AZ13" s="1">
        <f t="shared" si="20"/>
        <v>10</v>
      </c>
      <c r="BA13" s="9">
        <f>IF(AZ13="","",AZ13+COUNTIF($AZ$8:$AZ12,AZ13)/10)</f>
        <v>10</v>
      </c>
      <c r="BB13" s="14" t="str">
        <f>IF(C13="","",IF(OR(K13="Y",),COUNTIF(K$8:K13,"Y"),""))</f>
        <v/>
      </c>
      <c r="BD13" s="91">
        <v>5</v>
      </c>
      <c r="BE13" s="91">
        <f t="shared" ca="1" si="21"/>
        <v>98</v>
      </c>
      <c r="BF13" s="98">
        <f>IF(BD13&lt;=RandTo,BE13+COUNTIF(BE$8:BE13,BE13)/100,MbrCnt+1)</f>
        <v>138</v>
      </c>
      <c r="BG13" s="91">
        <f t="shared" si="15"/>
        <v>5</v>
      </c>
    </row>
    <row r="14" spans="2:59" ht="12.75" thickBot="1" x14ac:dyDescent="0.25">
      <c r="B14" s="18"/>
      <c r="C14" s="51" t="str">
        <f t="shared" si="0"/>
        <v>Ary Van Der Lely</v>
      </c>
      <c r="D14" s="7" t="str">
        <f t="shared" si="16"/>
        <v/>
      </c>
      <c r="E14" s="18"/>
      <c r="F14" s="14" t="str">
        <f>IF(C14="","",IF(K14="","",MAX(F$8:F13)+1))</f>
        <v/>
      </c>
      <c r="G14" s="42"/>
      <c r="H14" s="14" t="str">
        <f>IF($G14="","",MAX($H$7:$H13)+1)</f>
        <v/>
      </c>
      <c r="I14" s="14">
        <v>6</v>
      </c>
      <c r="J14" s="97"/>
      <c r="K14" s="112" t="str">
        <f t="shared" si="17"/>
        <v/>
      </c>
      <c r="L14" s="14" t="str">
        <f t="shared" si="22"/>
        <v/>
      </c>
      <c r="M14" s="48"/>
      <c r="N14" s="108" t="str">
        <f t="shared" si="18"/>
        <v>Faye Thomson</v>
      </c>
      <c r="O14" s="2"/>
      <c r="P14" s="56" t="str">
        <f>IF(P13="","","NS")</f>
        <v>NS</v>
      </c>
      <c r="Q14" s="56" t="str">
        <f>IF(OR(Q13="",T14="ERR"),"",INDEX($R$74:$R$126,MATCH(S14,$U$74:$U$126,0)))</f>
        <v>Lynne Povey</v>
      </c>
      <c r="R14" s="56" t="str">
        <f>IF(OR(Q13="",T14="ERR"),"",INDEX($Q$74:$Q$126,MATCH(S14,$U$74:$U$126,0)))</f>
        <v>Danica Nikolovski</v>
      </c>
      <c r="S14" s="56">
        <f>IF(Q13="","",IF(OR($D$4="L-H",$D$4="L-M"),Q13,IF($D$4="L-L",Q13*2-1,"NFI")))</f>
        <v>2</v>
      </c>
      <c r="T14" s="56" t="str">
        <f>IF(AND(S14&lt;&gt;"",COUNTIF(S$9:S13,S14)&gt;0),"ERR","")</f>
        <v/>
      </c>
      <c r="U14" s="14" t="str">
        <f>IF(Q14="","",IF(Q14&lt;R14,PROPER(Q14)&amp;" &amp; "&amp;PROPER(R14),PROPER(R14)&amp;" &amp; "&amp;PROPER(Q14)))</f>
        <v>Danica Nikolovski &amp; Lynne Povey</v>
      </c>
      <c r="V14" s="14">
        <f>IF(U14="","",COUNTIF('Prev Pairs'!$L$3:$L$901,U14))</f>
        <v>0</v>
      </c>
      <c r="X14" s="127">
        <v>59</v>
      </c>
      <c r="Y14" s="16" t="s">
        <v>90</v>
      </c>
      <c r="Z14" s="16">
        <v>520098</v>
      </c>
      <c r="AA14" s="16" t="s">
        <v>9</v>
      </c>
      <c r="AB14" s="16" t="s">
        <v>43</v>
      </c>
      <c r="AC14" s="33">
        <v>70.239999999999995</v>
      </c>
      <c r="AD14" s="33">
        <v>2.33</v>
      </c>
      <c r="AE14" s="127">
        <v>91</v>
      </c>
      <c r="AF14" s="129" t="str">
        <f t="shared" si="1"/>
        <v>Ary Van Der Lely</v>
      </c>
      <c r="AG14" s="114" t="b">
        <f>IF(Y14="",FALSE,IF(COUNTIF(Y$7:Y13,Y14)&gt;0,TRUE,FALSE))</f>
        <v>0</v>
      </c>
      <c r="AH14" s="114" t="str">
        <f t="shared" si="23"/>
        <v/>
      </c>
      <c r="AI14" s="80" t="str">
        <f t="shared" si="2"/>
        <v/>
      </c>
      <c r="AJ14" s="81" t="str">
        <f t="shared" si="3"/>
        <v/>
      </c>
      <c r="AK14" s="67" t="str">
        <f t="shared" si="4"/>
        <v/>
      </c>
      <c r="AL14" s="67" t="str">
        <f t="shared" si="5"/>
        <v/>
      </c>
      <c r="AM14" s="67" t="str">
        <f t="shared" si="6"/>
        <v/>
      </c>
      <c r="AN14" s="68" t="str">
        <f>IF(RSRankBy="R. Total",IF(AK14="","",AK14+COUNTIF(AK$8:AK13,AK14)/10),IF(RSRankBy="R. YTD",IF(AL14="","",AL14+COUNTIF(AL$8:AL13,AL14)/10),IF(AM14="","",AM14+COUNTIF(AM$8:AM13,AM14)/10)))</f>
        <v/>
      </c>
      <c r="AO14" s="105" t="str">
        <f t="shared" si="7"/>
        <v/>
      </c>
      <c r="AP14" s="50" t="str">
        <f t="shared" si="8"/>
        <v/>
      </c>
      <c r="AQ14" s="106" t="str">
        <f t="shared" si="9"/>
        <v/>
      </c>
      <c r="AR14" s="47" t="str">
        <f t="shared" si="10"/>
        <v>Ary Van Der Lely</v>
      </c>
      <c r="AS14" s="45">
        <f t="shared" si="11"/>
        <v>13</v>
      </c>
      <c r="AT14" s="2"/>
      <c r="AU14" s="14">
        <v>6</v>
      </c>
      <c r="AV14" s="19" t="str">
        <f t="shared" si="12"/>
        <v>Faye Thomson</v>
      </c>
      <c r="AW14" s="6">
        <f t="shared" si="13"/>
        <v>23</v>
      </c>
      <c r="AX14" s="6">
        <f t="shared" si="19"/>
        <v>8</v>
      </c>
      <c r="AY14" s="1">
        <f t="shared" si="14"/>
        <v>23</v>
      </c>
      <c r="AZ14" s="1">
        <f t="shared" si="20"/>
        <v>23</v>
      </c>
      <c r="BA14" s="9">
        <f>IF(AZ14="","",AZ14+COUNTIF($AZ$8:$AZ13,AZ14)/10)</f>
        <v>23</v>
      </c>
      <c r="BB14" s="14" t="str">
        <f>IF(C14="","",IF(OR(K14="Y",),COUNTIF(K$8:K14,"Y"),""))</f>
        <v/>
      </c>
      <c r="BD14" s="91">
        <v>6</v>
      </c>
      <c r="BE14" s="91">
        <f t="shared" ca="1" si="21"/>
        <v>1</v>
      </c>
      <c r="BF14" s="98">
        <f>IF(BD14&lt;=RandTo,BE14+COUNTIF(BE$8:BE14,BE14)/100,MbrCnt+1)</f>
        <v>138</v>
      </c>
      <c r="BG14" s="91">
        <f t="shared" si="15"/>
        <v>6</v>
      </c>
    </row>
    <row r="15" spans="2:59" ht="12.75" thickBot="1" x14ac:dyDescent="0.25">
      <c r="B15" s="18"/>
      <c r="C15" s="51" t="str">
        <f t="shared" si="0"/>
        <v>Ashley Stephenson</v>
      </c>
      <c r="D15" s="7" t="str">
        <f t="shared" si="16"/>
        <v/>
      </c>
      <c r="E15" s="18"/>
      <c r="F15" s="14" t="str">
        <f>IF(C15="","",IF(K15="","",MAX(F$8:F14)+1))</f>
        <v/>
      </c>
      <c r="G15" s="42"/>
      <c r="H15" s="14" t="str">
        <f>IF($G15="","",MAX($H$7:$H14)+1)</f>
        <v/>
      </c>
      <c r="I15" s="14">
        <v>7</v>
      </c>
      <c r="J15" s="97"/>
      <c r="K15" s="112" t="str">
        <f t="shared" si="17"/>
        <v/>
      </c>
      <c r="L15" s="14" t="str">
        <f t="shared" si="22"/>
        <v/>
      </c>
      <c r="M15" s="48"/>
      <c r="N15" s="108" t="str">
        <f t="shared" si="18"/>
        <v>Gary Parker</v>
      </c>
      <c r="O15" s="2"/>
      <c r="P15" s="56" t="str">
        <f>IF(P13="","","EW")</f>
        <v>EW</v>
      </c>
      <c r="Q15" s="56" t="str">
        <f>IF(OR(Q13="",T15="ERR"),"",INDEX($R$74:$R$126,MATCH(S15,$U$74:$U$126,0)))</f>
        <v>Jack Robertson</v>
      </c>
      <c r="R15" s="56" t="str">
        <f>IF(OR(Q13="",T15="ERR"),"",INDEX($Q$74:$Q$126,MATCH(S15,$U$74:$U$126,0)))</f>
        <v>Suzanne Tooth</v>
      </c>
      <c r="S15" s="56">
        <f>IF(Q13="","",IF($D$4="L-L",MIN($U$73,S14+1),IF($D$4="L-M",ROUNDDOWN($U$73/2,0)+S14,$U$73-S14+1)))</f>
        <v>9</v>
      </c>
      <c r="T15" s="56" t="str">
        <f>IF(AND(S15&lt;&gt;"",COUNTIF(S$9:S14,S15)&gt;0),"ERR","")</f>
        <v/>
      </c>
      <c r="U15" s="14" t="str">
        <f>IF(Q15="","",IF(Q15&lt;R15,PROPER(Q15)&amp;" &amp; "&amp;PROPER(R15),PROPER(R15)&amp;" &amp; "&amp;PROPER(Q15)))</f>
        <v>Jack Robertson &amp; Suzanne Tooth</v>
      </c>
      <c r="V15" s="14">
        <f>IF(U15="","",COUNTIF('Prev Pairs'!$L$3:$L$901,U15))</f>
        <v>0</v>
      </c>
      <c r="X15" s="127">
        <v>92</v>
      </c>
      <c r="Y15" s="16" t="s">
        <v>343</v>
      </c>
      <c r="Z15" s="16">
        <v>1221892</v>
      </c>
      <c r="AA15" s="16" t="s">
        <v>9</v>
      </c>
      <c r="AB15" s="16" t="s">
        <v>63</v>
      </c>
      <c r="AC15" s="33">
        <v>6.97</v>
      </c>
      <c r="AD15" s="33">
        <v>6.97</v>
      </c>
      <c r="AE15" s="127">
        <v>58.5</v>
      </c>
      <c r="AF15" s="129" t="str">
        <f t="shared" si="1"/>
        <v>Ashley Stephenson</v>
      </c>
      <c r="AG15" s="114" t="b">
        <f>IF(Y15="",FALSE,IF(COUNTIF(Y$7:Y14,Y15)&gt;0,TRUE,FALSE))</f>
        <v>0</v>
      </c>
      <c r="AH15" s="114" t="str">
        <f t="shared" si="23"/>
        <v/>
      </c>
      <c r="AI15" s="80" t="str">
        <f t="shared" si="2"/>
        <v/>
      </c>
      <c r="AJ15" s="81" t="str">
        <f t="shared" si="3"/>
        <v/>
      </c>
      <c r="AK15" s="67" t="str">
        <f t="shared" si="4"/>
        <v/>
      </c>
      <c r="AL15" s="67" t="str">
        <f t="shared" si="5"/>
        <v/>
      </c>
      <c r="AM15" s="67" t="str">
        <f t="shared" si="6"/>
        <v/>
      </c>
      <c r="AN15" s="68" t="str">
        <f>IF(RSRankBy="R. Total",IF(AK15="","",AK15+COUNTIF(AK$8:AK14,AK15)/10),IF(RSRankBy="R. YTD",IF(AL15="","",AL15+COUNTIF(AL$8:AL14,AL15)/10),IF(AM15="","",AM15+COUNTIF(AM$8:AM14,AM15)/10)))</f>
        <v/>
      </c>
      <c r="AO15" s="105" t="str">
        <f t="shared" si="7"/>
        <v/>
      </c>
      <c r="AP15" s="50" t="str">
        <f t="shared" si="8"/>
        <v/>
      </c>
      <c r="AQ15" s="106" t="str">
        <f t="shared" si="9"/>
        <v/>
      </c>
      <c r="AR15" s="47" t="str">
        <f t="shared" si="10"/>
        <v>Ashley Stephenson</v>
      </c>
      <c r="AS15" s="45">
        <f t="shared" si="11"/>
        <v>11</v>
      </c>
      <c r="AT15" s="2"/>
      <c r="AU15" s="14">
        <v>7</v>
      </c>
      <c r="AV15" s="19" t="str">
        <f t="shared" si="12"/>
        <v>Gary Parker</v>
      </c>
      <c r="AW15" s="6">
        <f t="shared" si="13"/>
        <v>9</v>
      </c>
      <c r="AX15" s="6">
        <f t="shared" si="19"/>
        <v>22</v>
      </c>
      <c r="AY15" s="1">
        <f t="shared" si="14"/>
        <v>9</v>
      </c>
      <c r="AZ15" s="1">
        <f t="shared" si="20"/>
        <v>9</v>
      </c>
      <c r="BA15" s="9">
        <f>IF(AZ15="","",AZ15+COUNTIF($AZ$8:$AZ14,AZ15)/10)</f>
        <v>9</v>
      </c>
      <c r="BB15" s="14" t="str">
        <f>IF(C15="","",IF(OR(K15="Y",),COUNTIF(K$8:K15,"Y"),""))</f>
        <v/>
      </c>
      <c r="BD15" s="91">
        <v>7</v>
      </c>
      <c r="BE15" s="91">
        <f t="shared" ca="1" si="21"/>
        <v>67</v>
      </c>
      <c r="BF15" s="98">
        <f>IF(BD15&lt;=RandTo,BE15+COUNTIF(BE$8:BE15,BE15)/100,MbrCnt+1)</f>
        <v>138</v>
      </c>
      <c r="BG15" s="91">
        <f t="shared" si="15"/>
        <v>7</v>
      </c>
    </row>
    <row r="16" spans="2:59" ht="12.75" thickBot="1" x14ac:dyDescent="0.25">
      <c r="B16" s="18"/>
      <c r="C16" s="51" t="str">
        <f t="shared" si="0"/>
        <v>Barb Mansfield</v>
      </c>
      <c r="D16" s="7">
        <f t="shared" si="16"/>
        <v>22</v>
      </c>
      <c r="E16" s="18" t="s">
        <v>381</v>
      </c>
      <c r="F16" s="14">
        <f>IF(C16="","",IF(K16="","",MAX(F$8:F15)+1))</f>
        <v>1</v>
      </c>
      <c r="G16" s="42"/>
      <c r="H16" s="14" t="str">
        <f>IF($G16="","",MAX($H$7:$H15)+1)</f>
        <v/>
      </c>
      <c r="I16" s="14">
        <v>8</v>
      </c>
      <c r="J16" s="97"/>
      <c r="K16" s="112" t="str">
        <f t="shared" si="17"/>
        <v>Y</v>
      </c>
      <c r="L16" s="14" t="str">
        <f t="shared" si="22"/>
        <v>Barb Mansfield</v>
      </c>
      <c r="M16" s="48"/>
      <c r="N16" s="108" t="str">
        <f t="shared" si="18"/>
        <v>Graham Evans</v>
      </c>
      <c r="O16" s="2"/>
      <c r="P16" s="2"/>
      <c r="Q16" s="2"/>
      <c r="U16" s="10"/>
      <c r="V16" s="10"/>
      <c r="X16" s="127">
        <v>58</v>
      </c>
      <c r="Y16" s="16" t="s">
        <v>47</v>
      </c>
      <c r="Z16" s="16">
        <v>847615</v>
      </c>
      <c r="AA16" s="16" t="s">
        <v>9</v>
      </c>
      <c r="AB16" s="16" t="s">
        <v>25</v>
      </c>
      <c r="AC16" s="33">
        <v>78.040000000000006</v>
      </c>
      <c r="AD16" s="33">
        <v>15.59</v>
      </c>
      <c r="AE16" s="127">
        <v>27</v>
      </c>
      <c r="AF16" s="129" t="str">
        <f t="shared" si="1"/>
        <v>Barb Mansfield</v>
      </c>
      <c r="AG16" s="114" t="b">
        <f>IF(Y16="",FALSE,IF(COUNTIF(Y$7:Y15,Y16)&gt;0,TRUE,FALSE))</f>
        <v>0</v>
      </c>
      <c r="AH16" s="114" t="str">
        <f>IF(OR(AG16,AR16="",ISERROR(VLOOKUP(AR16,$N$9:$N$74,1,FALSE))),"","Y")</f>
        <v>Y</v>
      </c>
      <c r="AI16" s="80">
        <f t="shared" si="2"/>
        <v>78.040000000000006</v>
      </c>
      <c r="AJ16" s="81">
        <f t="shared" si="3"/>
        <v>15.59</v>
      </c>
      <c r="AK16" s="67">
        <f t="shared" si="4"/>
        <v>13</v>
      </c>
      <c r="AL16" s="67">
        <f t="shared" si="5"/>
        <v>9</v>
      </c>
      <c r="AM16" s="67">
        <f t="shared" si="6"/>
        <v>11</v>
      </c>
      <c r="AN16" s="68">
        <f>IF(RSRankBy="R. Total",IF(AK16="","",AK16+COUNTIF(AK$8:AK15,AK16)/10),IF(RSRankBy="R. YTD",IF(AL16="","",AL16+COUNTIF(AL$8:AL15,AL16)/10),IF(AM16="","",AM16+COUNTIF(AM$8:AM15,AM16)/10)))</f>
        <v>11</v>
      </c>
      <c r="AO16" s="105">
        <f t="shared" si="7"/>
        <v>9</v>
      </c>
      <c r="AP16" s="50">
        <f t="shared" si="8"/>
        <v>22</v>
      </c>
      <c r="AQ16" s="106">
        <f t="shared" si="9"/>
        <v>22</v>
      </c>
      <c r="AR16" s="47" t="str">
        <f t="shared" si="10"/>
        <v>Barb Mansfield</v>
      </c>
      <c r="AS16" s="45">
        <f t="shared" si="11"/>
        <v>10</v>
      </c>
      <c r="AT16" s="2"/>
      <c r="AU16" s="14">
        <v>8</v>
      </c>
      <c r="AV16" s="19" t="str">
        <f t="shared" si="12"/>
        <v>Graham Evans</v>
      </c>
      <c r="AW16" s="6">
        <f t="shared" si="13"/>
        <v>29</v>
      </c>
      <c r="AX16" s="6">
        <f t="shared" si="19"/>
        <v>2</v>
      </c>
      <c r="AY16" s="1">
        <f t="shared" si="14"/>
        <v>29</v>
      </c>
      <c r="AZ16" s="1">
        <f t="shared" si="20"/>
        <v>29</v>
      </c>
      <c r="BA16" s="9">
        <f>IF(AZ16="","",AZ16+COUNTIF($AZ$8:$AZ15,AZ16)/10)</f>
        <v>29</v>
      </c>
      <c r="BB16" s="14">
        <f>IF(C16="","",IF(OR(K16="Y",),COUNTIF(K$8:K16,"Y"),""))</f>
        <v>1</v>
      </c>
      <c r="BD16" s="91">
        <v>8</v>
      </c>
      <c r="BE16" s="91">
        <f t="shared" ca="1" si="21"/>
        <v>63</v>
      </c>
      <c r="BF16" s="98">
        <f>IF(BD16&lt;=RandTo,BE16+COUNTIF(BE$8:BE16,BE16)/100,MbrCnt+1)</f>
        <v>138</v>
      </c>
      <c r="BG16" s="91">
        <f t="shared" si="15"/>
        <v>8</v>
      </c>
    </row>
    <row r="17" spans="2:59" ht="12.75" thickBot="1" x14ac:dyDescent="0.25">
      <c r="B17" s="18"/>
      <c r="C17" s="51" t="str">
        <f t="shared" si="0"/>
        <v>Bill Kinser</v>
      </c>
      <c r="D17" s="7" t="str">
        <f t="shared" si="16"/>
        <v/>
      </c>
      <c r="E17" s="18"/>
      <c r="F17" s="14" t="str">
        <f>IF(C17="","",IF(K17="","",MAX(F$8:F16)+1))</f>
        <v/>
      </c>
      <c r="G17" s="42"/>
      <c r="H17" s="14" t="str">
        <f>IF($G17="","",MAX($H$7:$H16)+1)</f>
        <v/>
      </c>
      <c r="I17" s="14">
        <v>9</v>
      </c>
      <c r="J17" s="97"/>
      <c r="K17" s="112" t="str">
        <f t="shared" si="17"/>
        <v/>
      </c>
      <c r="L17" s="14" t="str">
        <f t="shared" si="22"/>
        <v/>
      </c>
      <c r="M17" s="48"/>
      <c r="N17" s="108" t="str">
        <f t="shared" si="18"/>
        <v>Henk Emans</v>
      </c>
      <c r="O17" s="2"/>
      <c r="P17" s="55" t="str">
        <f>IF(Q17="","","Tbl")</f>
        <v>Tbl</v>
      </c>
      <c r="Q17" s="174">
        <f>IF(Q13="","",IF(Tables&gt;Q13,Q13+1,""))</f>
        <v>3</v>
      </c>
      <c r="R17" s="174"/>
      <c r="S17" s="56"/>
      <c r="U17" s="10"/>
      <c r="V17" s="10"/>
      <c r="X17" s="127">
        <v>125</v>
      </c>
      <c r="Y17" s="16" t="s">
        <v>1432</v>
      </c>
      <c r="Z17" s="16">
        <v>1231669</v>
      </c>
      <c r="AA17" s="16" t="s">
        <v>9</v>
      </c>
      <c r="AB17" s="16" t="s">
        <v>95</v>
      </c>
      <c r="AC17" s="33">
        <v>0</v>
      </c>
      <c r="AD17" s="33">
        <v>0</v>
      </c>
      <c r="AE17" s="127">
        <v>0</v>
      </c>
      <c r="AF17" s="129" t="str">
        <f t="shared" si="1"/>
        <v>Bill Kinser</v>
      </c>
      <c r="AG17" s="114" t="b">
        <f>IF(Y17="",FALSE,IF(COUNTIF(Y$7:Y16,Y17)&gt;0,TRUE,FALSE))</f>
        <v>0</v>
      </c>
      <c r="AH17" s="114" t="str">
        <f t="shared" si="23"/>
        <v/>
      </c>
      <c r="AI17" s="80" t="str">
        <f t="shared" si="2"/>
        <v/>
      </c>
      <c r="AJ17" s="81" t="str">
        <f t="shared" si="3"/>
        <v/>
      </c>
      <c r="AK17" s="67" t="str">
        <f t="shared" si="4"/>
        <v/>
      </c>
      <c r="AL17" s="67" t="str">
        <f t="shared" si="5"/>
        <v/>
      </c>
      <c r="AM17" s="67" t="str">
        <f t="shared" si="6"/>
        <v/>
      </c>
      <c r="AN17" s="68" t="str">
        <f>IF(RSRankBy="R. Total",IF(AK17="","",AK17+COUNTIF(AK$8:AK16,AK17)/10),IF(RSRankBy="R. YTD",IF(AL17="","",AL17+COUNTIF(AL$8:AL16,AL17)/10),IF(AM17="","",AM17+COUNTIF(AM$8:AM16,AM17)/10)))</f>
        <v/>
      </c>
      <c r="AO17" s="105" t="str">
        <f t="shared" si="7"/>
        <v/>
      </c>
      <c r="AP17" s="50" t="str">
        <f t="shared" si="8"/>
        <v/>
      </c>
      <c r="AQ17" s="106" t="str">
        <f t="shared" si="9"/>
        <v/>
      </c>
      <c r="AR17" s="47" t="str">
        <f t="shared" si="10"/>
        <v>Bill Kinser</v>
      </c>
      <c r="AS17" s="45">
        <f t="shared" si="11"/>
        <v>7</v>
      </c>
      <c r="AT17" s="2"/>
      <c r="AU17" s="14">
        <v>9</v>
      </c>
      <c r="AV17" s="19" t="str">
        <f t="shared" si="12"/>
        <v>Henk Emans</v>
      </c>
      <c r="AW17" s="6">
        <f t="shared" si="13"/>
        <v>4</v>
      </c>
      <c r="AX17" s="6">
        <f t="shared" si="19"/>
        <v>27</v>
      </c>
      <c r="AY17" s="1">
        <f t="shared" si="14"/>
        <v>4</v>
      </c>
      <c r="AZ17" s="1">
        <f t="shared" si="20"/>
        <v>4</v>
      </c>
      <c r="BA17" s="9">
        <f>IF(AZ17="","",AZ17+COUNTIF($AZ$8:$AZ16,AZ17)/10)</f>
        <v>4</v>
      </c>
      <c r="BB17" s="14" t="str">
        <f>IF(C17="","",IF(OR(K17="Y",),COUNTIF(K$8:K17,"Y"),""))</f>
        <v/>
      </c>
      <c r="BD17" s="91">
        <v>9</v>
      </c>
      <c r="BE17" s="91">
        <f t="shared" ca="1" si="21"/>
        <v>105</v>
      </c>
      <c r="BF17" s="98">
        <f>IF(BD17&lt;=RandTo,BE17+COUNTIF(BE$8:BE17,BE17)/100,MbrCnt+1)</f>
        <v>138</v>
      </c>
      <c r="BG17" s="91">
        <f t="shared" si="15"/>
        <v>9</v>
      </c>
    </row>
    <row r="18" spans="2:59" ht="12.75" thickBot="1" x14ac:dyDescent="0.25">
      <c r="B18" s="18"/>
      <c r="C18" s="51" t="str">
        <f t="shared" si="0"/>
        <v>Bob Jones</v>
      </c>
      <c r="D18" s="7" t="str">
        <f t="shared" si="16"/>
        <v/>
      </c>
      <c r="E18" s="18"/>
      <c r="F18" s="14" t="str">
        <f>IF(C18="","",IF(K18="","",MAX(F$8:F17)+1))</f>
        <v/>
      </c>
      <c r="G18" s="42"/>
      <c r="H18" s="14" t="str">
        <f>IF($G18="","",MAX($H$7:$H17)+1)</f>
        <v/>
      </c>
      <c r="I18" s="14">
        <v>10</v>
      </c>
      <c r="J18" s="97"/>
      <c r="K18" s="112" t="str">
        <f t="shared" si="17"/>
        <v/>
      </c>
      <c r="L18" s="14" t="str">
        <f t="shared" si="22"/>
        <v/>
      </c>
      <c r="M18" s="48"/>
      <c r="N18" s="108" t="str">
        <f t="shared" si="18"/>
        <v>Jack Robertson</v>
      </c>
      <c r="O18" s="2"/>
      <c r="P18" s="56" t="str">
        <f>IF(P17="","","NS")</f>
        <v>NS</v>
      </c>
      <c r="Q18" s="56" t="str">
        <f>IF(OR(Q17="",T18="ERR"),"",INDEX($R$74:$R$126,MATCH(S18,$U$74:$U$126,0)))</f>
        <v>Robin Lardner</v>
      </c>
      <c r="R18" s="56" t="str">
        <f>IF(OR(Q17="",T18="ERR"),"",INDEX($Q$74:$Q$126,MATCH(S18,$U$74:$U$126,0)))</f>
        <v>David Lardner</v>
      </c>
      <c r="S18" s="56">
        <f>IF(Q17="","",IF(OR($D$4="L-H",$D$4="L-M"),Q17,IF($D$4="L-L",Q17*2-1,"NFI")))</f>
        <v>3</v>
      </c>
      <c r="T18" s="56" t="str">
        <f>IF(AND(S18&lt;&gt;"",COUNTIF(S$9:S17,S18)&gt;0),"ERR","")</f>
        <v/>
      </c>
      <c r="U18" s="14" t="str">
        <f>IF(Q18="","",IF(Q18&lt;R18,PROPER(Q18)&amp;" &amp; "&amp;PROPER(R18),PROPER(R18)&amp;" &amp; "&amp;PROPER(Q18)))</f>
        <v>David Lardner &amp; Robin Lardner</v>
      </c>
      <c r="V18" s="14">
        <f>IF(U18="","",COUNTIF('Prev Pairs'!$L$3:$L$901,U18))</f>
        <v>0</v>
      </c>
      <c r="X18" s="127">
        <v>51</v>
      </c>
      <c r="Y18" s="16" t="s">
        <v>42</v>
      </c>
      <c r="Z18" s="16">
        <v>896357</v>
      </c>
      <c r="AA18" s="16" t="s">
        <v>9</v>
      </c>
      <c r="AB18" s="16" t="s">
        <v>25</v>
      </c>
      <c r="AC18" s="33">
        <v>96.56</v>
      </c>
      <c r="AD18" s="33">
        <v>11.4</v>
      </c>
      <c r="AE18" s="127">
        <v>42</v>
      </c>
      <c r="AF18" s="129" t="str">
        <f t="shared" si="1"/>
        <v>Bob Jones</v>
      </c>
      <c r="AG18" s="114" t="b">
        <f>IF(Y18="",FALSE,IF(COUNTIF(Y$7:Y17,Y18)&gt;0,TRUE,FALSE))</f>
        <v>0</v>
      </c>
      <c r="AH18" s="114" t="str">
        <f t="shared" si="23"/>
        <v/>
      </c>
      <c r="AI18" s="80" t="str">
        <f t="shared" si="2"/>
        <v/>
      </c>
      <c r="AJ18" s="81" t="str">
        <f t="shared" si="3"/>
        <v/>
      </c>
      <c r="AK18" s="67" t="str">
        <f t="shared" si="4"/>
        <v/>
      </c>
      <c r="AL18" s="67" t="str">
        <f t="shared" si="5"/>
        <v/>
      </c>
      <c r="AM18" s="67" t="str">
        <f t="shared" si="6"/>
        <v/>
      </c>
      <c r="AN18" s="68" t="str">
        <f>IF(RSRankBy="R. Total",IF(AK18="","",AK18+COUNTIF(AK$8:AK17,AK18)/10),IF(RSRankBy="R. YTD",IF(AL18="","",AL18+COUNTIF(AL$8:AL17,AL18)/10),IF(AM18="","",AM18+COUNTIF(AM$8:AM17,AM18)/10)))</f>
        <v/>
      </c>
      <c r="AO18" s="105" t="str">
        <f t="shared" si="7"/>
        <v/>
      </c>
      <c r="AP18" s="50" t="str">
        <f t="shared" si="8"/>
        <v/>
      </c>
      <c r="AQ18" s="106" t="str">
        <f t="shared" si="9"/>
        <v/>
      </c>
      <c r="AR18" s="47" t="str">
        <f t="shared" si="10"/>
        <v>Bob Jones</v>
      </c>
      <c r="AS18" s="45">
        <f t="shared" si="11"/>
        <v>6</v>
      </c>
      <c r="AT18" s="2"/>
      <c r="AU18" s="14">
        <v>10</v>
      </c>
      <c r="AV18" s="19" t="str">
        <f t="shared" si="12"/>
        <v>Jack Robertson</v>
      </c>
      <c r="AW18" s="6">
        <f t="shared" si="13"/>
        <v>7</v>
      </c>
      <c r="AX18" s="6">
        <f t="shared" si="19"/>
        <v>24</v>
      </c>
      <c r="AY18" s="1">
        <f t="shared" si="14"/>
        <v>7</v>
      </c>
      <c r="AZ18" s="1">
        <f t="shared" si="20"/>
        <v>7</v>
      </c>
      <c r="BA18" s="9">
        <f>IF(AZ18="","",AZ18+COUNTIF($AZ$8:$AZ17,AZ18)/10)</f>
        <v>7</v>
      </c>
      <c r="BB18" s="14" t="str">
        <f>IF(C18="","",IF(OR(K18="Y",),COUNTIF(K$8:K18,"Y"),""))</f>
        <v/>
      </c>
      <c r="BD18" s="91">
        <v>10</v>
      </c>
      <c r="BE18" s="91">
        <f t="shared" ca="1" si="21"/>
        <v>118</v>
      </c>
      <c r="BF18" s="98">
        <f>IF(BD18&lt;=RandTo,BE18+COUNTIF(BE$8:BE18,BE18)/100,MbrCnt+1)</f>
        <v>138</v>
      </c>
      <c r="BG18" s="91">
        <f t="shared" si="15"/>
        <v>10</v>
      </c>
    </row>
    <row r="19" spans="2:59" ht="12.75" thickBot="1" x14ac:dyDescent="0.25">
      <c r="B19" s="18"/>
      <c r="C19" s="51" t="str">
        <f t="shared" si="0"/>
        <v>Brooke Curtis</v>
      </c>
      <c r="D19" s="7" t="str">
        <f t="shared" si="16"/>
        <v/>
      </c>
      <c r="E19" s="18"/>
      <c r="F19" s="14" t="str">
        <f>IF(C19="","",IF(K19="","",MAX(F$8:F18)+1))</f>
        <v/>
      </c>
      <c r="G19" s="42"/>
      <c r="H19" s="14" t="str">
        <f>IF($G19="","",MAX($H$7:$H18)+1)</f>
        <v/>
      </c>
      <c r="I19" s="14">
        <v>11</v>
      </c>
      <c r="J19" s="97"/>
      <c r="K19" s="112" t="str">
        <f t="shared" si="17"/>
        <v/>
      </c>
      <c r="L19" s="14" t="str">
        <f t="shared" si="22"/>
        <v/>
      </c>
      <c r="M19" s="48"/>
      <c r="N19" s="108" t="str">
        <f t="shared" si="18"/>
        <v>Jan Titcombe</v>
      </c>
      <c r="O19" s="2"/>
      <c r="P19" s="56" t="str">
        <f>IF(P17="","","EW")</f>
        <v>EW</v>
      </c>
      <c r="Q19" s="56" t="str">
        <f>IF(OR(Q17="",T19="ERR"),"",INDEX($R$74:$R$126,MATCH(S19,$U$74:$U$126,0)))</f>
        <v>Margaret Callan</v>
      </c>
      <c r="R19" s="56" t="str">
        <f>IF(OR(Q17="",T19="ERR"),"",INDEX($Q$74:$Q$126,MATCH(S19,$U$74:$U$126,0)))</f>
        <v>Lucy Robinson</v>
      </c>
      <c r="S19" s="56">
        <f>IF(Q17="","",IF($D$4="L-L",MIN($U$73,S18+1),IF($D$4="L-M",ROUNDDOWN($U$73/2,0)+S18,$U$73-S18+1)))</f>
        <v>10</v>
      </c>
      <c r="T19" s="56" t="str">
        <f>IF(AND(S19&lt;&gt;"",COUNTIF(S$9:S18,S19)&gt;0),"ERR","")</f>
        <v/>
      </c>
      <c r="U19" s="14" t="str">
        <f>IF(Q19="","",IF(Q19&lt;R19,PROPER(Q19)&amp;" &amp; "&amp;PROPER(R19),PROPER(R19)&amp;" &amp; "&amp;PROPER(Q19)))</f>
        <v>Lucy Robinson &amp; Margaret Callan</v>
      </c>
      <c r="V19" s="14">
        <f>IF(U19="","",COUNTIF('Prev Pairs'!$L$3:$L$901,U19))</f>
        <v>0</v>
      </c>
      <c r="X19" s="127">
        <v>118</v>
      </c>
      <c r="Y19" s="16" t="s">
        <v>1425</v>
      </c>
      <c r="Z19" s="16">
        <v>1242709</v>
      </c>
      <c r="AA19" s="16" t="s">
        <v>9</v>
      </c>
      <c r="AB19" s="16" t="s">
        <v>95</v>
      </c>
      <c r="AC19" s="33">
        <v>0.18</v>
      </c>
      <c r="AD19" s="33">
        <v>0</v>
      </c>
      <c r="AE19" s="127">
        <v>0</v>
      </c>
      <c r="AF19" s="129" t="str">
        <f t="shared" si="1"/>
        <v>Brooke Curtis</v>
      </c>
      <c r="AG19" s="114" t="b">
        <f>IF(Y19="",FALSE,IF(COUNTIF(Y$7:Y18,Y19)&gt;0,TRUE,FALSE))</f>
        <v>0</v>
      </c>
      <c r="AH19" s="114" t="str">
        <f t="shared" si="23"/>
        <v/>
      </c>
      <c r="AI19" s="80" t="str">
        <f t="shared" si="2"/>
        <v/>
      </c>
      <c r="AJ19" s="81" t="str">
        <f t="shared" si="3"/>
        <v/>
      </c>
      <c r="AK19" s="67" t="str">
        <f t="shared" si="4"/>
        <v/>
      </c>
      <c r="AL19" s="67" t="str">
        <f t="shared" si="5"/>
        <v/>
      </c>
      <c r="AM19" s="67" t="str">
        <f t="shared" si="6"/>
        <v/>
      </c>
      <c r="AN19" s="68" t="str">
        <f>IF(RSRankBy="R. Total",IF(AK19="","",AK19+COUNTIF(AK$8:AK18,AK19)/10),IF(RSRankBy="R. YTD",IF(AL19="","",AL19+COUNTIF(AL$8:AL18,AL19)/10),IF(AM19="","",AM19+COUNTIF(AM$8:AM18,AM19)/10)))</f>
        <v/>
      </c>
      <c r="AO19" s="105" t="str">
        <f t="shared" si="7"/>
        <v/>
      </c>
      <c r="AP19" s="50" t="str">
        <f t="shared" si="8"/>
        <v/>
      </c>
      <c r="AQ19" s="106" t="str">
        <f t="shared" si="9"/>
        <v/>
      </c>
      <c r="AR19" s="47" t="str">
        <f t="shared" si="10"/>
        <v>Brooke Curtis</v>
      </c>
      <c r="AS19" s="45">
        <f t="shared" si="11"/>
        <v>7</v>
      </c>
      <c r="AT19" s="2"/>
      <c r="AU19" s="14">
        <v>11</v>
      </c>
      <c r="AV19" s="19" t="str">
        <f t="shared" si="12"/>
        <v>Jan Titcombe</v>
      </c>
      <c r="AW19" s="6">
        <f t="shared" si="13"/>
        <v>8</v>
      </c>
      <c r="AX19" s="6">
        <f t="shared" si="19"/>
        <v>23</v>
      </c>
      <c r="AY19" s="1">
        <f t="shared" si="14"/>
        <v>8</v>
      </c>
      <c r="AZ19" s="1">
        <f t="shared" si="20"/>
        <v>8</v>
      </c>
      <c r="BA19" s="9">
        <f>IF(AZ19="","",AZ19+COUNTIF($AZ$8:$AZ18,AZ19)/10)</f>
        <v>8</v>
      </c>
      <c r="BB19" s="14" t="str">
        <f>IF(C19="","",IF(OR(K19="Y",),COUNTIF(K$8:K19,"Y"),""))</f>
        <v/>
      </c>
      <c r="BD19" s="91">
        <v>11</v>
      </c>
      <c r="BE19" s="91">
        <f t="shared" ca="1" si="21"/>
        <v>66</v>
      </c>
      <c r="BF19" s="98">
        <f>IF(BD19&lt;=RandTo,BE19+COUNTIF(BE$8:BE19,BE19)/100,MbrCnt+1)</f>
        <v>138</v>
      </c>
      <c r="BG19" s="91">
        <f t="shared" si="15"/>
        <v>11</v>
      </c>
    </row>
    <row r="20" spans="2:59" ht="12.75" thickBot="1" x14ac:dyDescent="0.25">
      <c r="B20" s="18"/>
      <c r="C20" s="51" t="str">
        <f t="shared" si="0"/>
        <v>Carole Cluney</v>
      </c>
      <c r="D20" s="7" t="str">
        <f t="shared" si="16"/>
        <v/>
      </c>
      <c r="E20" s="18"/>
      <c r="F20" s="14" t="str">
        <f>IF(C20="","",IF(K20="","",MAX(F$8:F19)+1))</f>
        <v/>
      </c>
      <c r="G20" s="42"/>
      <c r="H20" s="14" t="str">
        <f>IF($G20="","",MAX($H$7:$H19)+1)</f>
        <v/>
      </c>
      <c r="I20" s="14">
        <v>12</v>
      </c>
      <c r="J20" s="97"/>
      <c r="K20" s="112" t="str">
        <f t="shared" si="17"/>
        <v/>
      </c>
      <c r="L20" s="14" t="str">
        <f t="shared" si="22"/>
        <v/>
      </c>
      <c r="M20" s="48"/>
      <c r="N20" s="108" t="str">
        <f t="shared" si="18"/>
        <v>Jen Langley</v>
      </c>
      <c r="O20" s="2"/>
      <c r="U20" s="10"/>
      <c r="V20" s="10"/>
      <c r="X20" s="127">
        <v>43</v>
      </c>
      <c r="Y20" s="16" t="s">
        <v>53</v>
      </c>
      <c r="Z20" s="16">
        <v>820652</v>
      </c>
      <c r="AA20" s="16" t="s">
        <v>58</v>
      </c>
      <c r="AB20" s="16" t="s">
        <v>37</v>
      </c>
      <c r="AC20" s="33">
        <v>117.6</v>
      </c>
      <c r="AD20" s="33">
        <v>17.38</v>
      </c>
      <c r="AE20" s="127">
        <v>23</v>
      </c>
      <c r="AF20" s="129" t="str">
        <f t="shared" si="1"/>
        <v>Carole Cluney</v>
      </c>
      <c r="AG20" s="114" t="b">
        <f>IF(Y20="",FALSE,IF(COUNTIF(Y$7:Y19,Y20)&gt;0,TRUE,FALSE))</f>
        <v>0</v>
      </c>
      <c r="AH20" s="114" t="str">
        <f t="shared" si="23"/>
        <v/>
      </c>
      <c r="AI20" s="80" t="str">
        <f t="shared" si="2"/>
        <v/>
      </c>
      <c r="AJ20" s="81" t="str">
        <f t="shared" si="3"/>
        <v/>
      </c>
      <c r="AK20" s="67" t="str">
        <f t="shared" si="4"/>
        <v/>
      </c>
      <c r="AL20" s="67" t="str">
        <f t="shared" si="5"/>
        <v/>
      </c>
      <c r="AM20" s="67" t="str">
        <f t="shared" si="6"/>
        <v/>
      </c>
      <c r="AN20" s="68" t="str">
        <f>IF(RSRankBy="R. Total",IF(AK20="","",AK20+COUNTIF(AK$8:AK19,AK20)/10),IF(RSRankBy="R. YTD",IF(AL20="","",AL20+COUNTIF(AL$8:AL19,AL20)/10),IF(AM20="","",AM20+COUNTIF(AM$8:AM19,AM20)/10)))</f>
        <v/>
      </c>
      <c r="AO20" s="105" t="str">
        <f t="shared" si="7"/>
        <v/>
      </c>
      <c r="AP20" s="50" t="str">
        <f t="shared" si="8"/>
        <v/>
      </c>
      <c r="AQ20" s="106" t="str">
        <f t="shared" si="9"/>
        <v/>
      </c>
      <c r="AR20" s="47" t="str">
        <f t="shared" si="10"/>
        <v>Carole Cluney</v>
      </c>
      <c r="AS20" s="45">
        <f t="shared" si="11"/>
        <v>7</v>
      </c>
      <c r="AT20" s="2"/>
      <c r="AU20" s="14">
        <v>12</v>
      </c>
      <c r="AV20" s="19" t="str">
        <f t="shared" si="12"/>
        <v>Jen Langley</v>
      </c>
      <c r="AW20" s="6">
        <f t="shared" si="13"/>
        <v>21</v>
      </c>
      <c r="AX20" s="6">
        <f t="shared" si="19"/>
        <v>10</v>
      </c>
      <c r="AY20" s="1">
        <f t="shared" si="14"/>
        <v>21</v>
      </c>
      <c r="AZ20" s="1">
        <f t="shared" si="20"/>
        <v>21</v>
      </c>
      <c r="BA20" s="9">
        <f>IF(AZ20="","",AZ20+COUNTIF($AZ$8:$AZ19,AZ20)/10)</f>
        <v>21</v>
      </c>
      <c r="BB20" s="14" t="str">
        <f>IF(C20="","",IF(OR(K20="Y",),COUNTIF(K$8:K20,"Y"),""))</f>
        <v/>
      </c>
      <c r="BD20" s="91">
        <v>12</v>
      </c>
      <c r="BE20" s="91">
        <f t="shared" ca="1" si="21"/>
        <v>88</v>
      </c>
      <c r="BF20" s="98">
        <f>IF(BD20&lt;=RandTo,BE20+COUNTIF(BE$8:BE20,BE20)/100,MbrCnt+1)</f>
        <v>138</v>
      </c>
      <c r="BG20" s="91">
        <f t="shared" si="15"/>
        <v>12</v>
      </c>
    </row>
    <row r="21" spans="2:59" ht="12.75" thickBot="1" x14ac:dyDescent="0.25">
      <c r="B21" s="18"/>
      <c r="C21" s="51" t="str">
        <f t="shared" si="0"/>
        <v>Carolyn Barrett</v>
      </c>
      <c r="D21" s="7" t="str">
        <f t="shared" si="16"/>
        <v/>
      </c>
      <c r="E21" s="18"/>
      <c r="F21" s="14" t="str">
        <f>IF(C21="","",IF(K21="","",MAX(F$8:F20)+1))</f>
        <v/>
      </c>
      <c r="G21" s="42"/>
      <c r="H21" s="14" t="str">
        <f>IF($G21="","",MAX($H$7:$H20)+1)</f>
        <v/>
      </c>
      <c r="I21" s="14">
        <v>13</v>
      </c>
      <c r="J21" s="97"/>
      <c r="K21" s="112" t="str">
        <f t="shared" si="17"/>
        <v/>
      </c>
      <c r="L21" s="14" t="str">
        <f t="shared" si="22"/>
        <v/>
      </c>
      <c r="M21" s="48"/>
      <c r="N21" s="108" t="str">
        <f t="shared" si="18"/>
        <v>Jill De Friend</v>
      </c>
      <c r="O21" s="2"/>
      <c r="P21" s="55" t="str">
        <f>IF(Q21="","","Tbl")</f>
        <v>Tbl</v>
      </c>
      <c r="Q21" s="174">
        <f>IF(Q17="","",IF(Tables&gt;Q17,Q17+1,""))</f>
        <v>4</v>
      </c>
      <c r="R21" s="174"/>
      <c r="S21" s="56"/>
      <c r="U21" s="10"/>
      <c r="V21" s="10"/>
      <c r="X21" s="127">
        <v>103</v>
      </c>
      <c r="Y21" s="16" t="s">
        <v>120</v>
      </c>
      <c r="Z21" s="16">
        <v>1190377</v>
      </c>
      <c r="AA21" s="16" t="s">
        <v>9</v>
      </c>
      <c r="AB21" s="16" t="s">
        <v>87</v>
      </c>
      <c r="AC21" s="33">
        <v>2.38</v>
      </c>
      <c r="AD21" s="33">
        <v>1.57</v>
      </c>
      <c r="AE21" s="127">
        <v>98</v>
      </c>
      <c r="AF21" s="129" t="str">
        <f t="shared" si="1"/>
        <v>Carolyn Barrett</v>
      </c>
      <c r="AG21" s="114" t="b">
        <f>IF(Y21="",FALSE,IF(COUNTIF(Y$7:Y20,Y21)&gt;0,TRUE,FALSE))</f>
        <v>0</v>
      </c>
      <c r="AH21" s="114" t="str">
        <f t="shared" si="23"/>
        <v/>
      </c>
      <c r="AI21" s="80" t="str">
        <f t="shared" si="2"/>
        <v/>
      </c>
      <c r="AJ21" s="81" t="str">
        <f t="shared" si="3"/>
        <v/>
      </c>
      <c r="AK21" s="67" t="str">
        <f t="shared" si="4"/>
        <v/>
      </c>
      <c r="AL21" s="67" t="str">
        <f t="shared" si="5"/>
        <v/>
      </c>
      <c r="AM21" s="67" t="str">
        <f t="shared" si="6"/>
        <v/>
      </c>
      <c r="AN21" s="68" t="str">
        <f>IF(RSRankBy="R. Total",IF(AK21="","",AK21+COUNTIF(AK$8:AK20,AK21)/10),IF(RSRankBy="R. YTD",IF(AL21="","",AL21+COUNTIF(AL$8:AL20,AL21)/10),IF(AM21="","",AM21+COUNTIF(AM$8:AM20,AM21)/10)))</f>
        <v/>
      </c>
      <c r="AO21" s="105" t="str">
        <f t="shared" si="7"/>
        <v/>
      </c>
      <c r="AP21" s="50" t="str">
        <f t="shared" si="8"/>
        <v/>
      </c>
      <c r="AQ21" s="106" t="str">
        <f t="shared" si="9"/>
        <v/>
      </c>
      <c r="AR21" s="47" t="str">
        <f t="shared" si="10"/>
        <v>Carolyn Barrett</v>
      </c>
      <c r="AS21" s="45">
        <f t="shared" si="11"/>
        <v>8</v>
      </c>
      <c r="AT21" s="2"/>
      <c r="AU21" s="14">
        <v>13</v>
      </c>
      <c r="AV21" s="19" t="str">
        <f t="shared" si="12"/>
        <v>Jill De Friend</v>
      </c>
      <c r="AW21" s="6">
        <f t="shared" si="13"/>
        <v>3</v>
      </c>
      <c r="AX21" s="6">
        <f t="shared" si="19"/>
        <v>28</v>
      </c>
      <c r="AY21" s="1">
        <f t="shared" si="14"/>
        <v>3</v>
      </c>
      <c r="AZ21" s="1">
        <f t="shared" si="20"/>
        <v>3</v>
      </c>
      <c r="BA21" s="9">
        <f>IF(AZ21="","",AZ21+COUNTIF($AZ$8:$AZ20,AZ21)/10)</f>
        <v>3</v>
      </c>
      <c r="BB21" s="14" t="str">
        <f>IF(C21="","",IF(OR(K21="Y",),COUNTIF(K$8:K21,"Y"),""))</f>
        <v/>
      </c>
      <c r="BD21" s="91">
        <v>13</v>
      </c>
      <c r="BE21" s="91">
        <f t="shared" ca="1" si="21"/>
        <v>100</v>
      </c>
      <c r="BF21" s="98">
        <f>IF(BD21&lt;=RandTo,BE21+COUNTIF(BE$8:BE21,BE21)/100,MbrCnt+1)</f>
        <v>138</v>
      </c>
      <c r="BG21" s="91">
        <f t="shared" si="15"/>
        <v>13</v>
      </c>
    </row>
    <row r="22" spans="2:59" ht="12.75" thickBot="1" x14ac:dyDescent="0.25">
      <c r="B22" s="18"/>
      <c r="C22" s="51" t="str">
        <f t="shared" si="0"/>
        <v>Cheryl Rascionato</v>
      </c>
      <c r="D22" s="7" t="str">
        <f t="shared" si="16"/>
        <v/>
      </c>
      <c r="E22" s="18"/>
      <c r="F22" s="14" t="str">
        <f>IF(C22="","",IF(K22="","",MAX(F$8:F21)+1))</f>
        <v/>
      </c>
      <c r="G22" s="42"/>
      <c r="H22" s="14" t="str">
        <f>IF($G22="","",MAX($H$7:$H21)+1)</f>
        <v/>
      </c>
      <c r="I22" s="14">
        <v>14</v>
      </c>
      <c r="J22" s="97"/>
      <c r="K22" s="112" t="str">
        <f t="shared" si="17"/>
        <v/>
      </c>
      <c r="L22" s="14" t="str">
        <f t="shared" si="22"/>
        <v/>
      </c>
      <c r="M22" s="48"/>
      <c r="N22" s="108" t="str">
        <f t="shared" si="18"/>
        <v>John Reid</v>
      </c>
      <c r="O22" s="2"/>
      <c r="P22" s="56" t="str">
        <f>IF(P21="","","NS")</f>
        <v>NS</v>
      </c>
      <c r="Q22" s="56" t="str">
        <f>IF(OR(Q21="",T22="ERR"),"",INDEX($R$74:$R$126,MATCH(S22,$U$74:$U$126,0)))</f>
        <v>Dennis Gullan</v>
      </c>
      <c r="R22" s="56" t="str">
        <f>IF(OR(Q21="",T22="ERR"),"",INDEX($Q$74:$Q$126,MATCH(S22,$U$74:$U$126,0)))</f>
        <v>Roslyn Hughes</v>
      </c>
      <c r="S22" s="56">
        <f>IF(Q21="","",IF(OR($D$4="L-H",$D$4="L-M"),Q21,IF($D$4="L-L",Q21*2-1,"NFI")))</f>
        <v>4</v>
      </c>
      <c r="T22" s="56" t="str">
        <f>IF(AND(S22&lt;&gt;"",COUNTIF(S$9:S21,S22)&gt;0),"ERR","")</f>
        <v/>
      </c>
      <c r="U22" s="14" t="str">
        <f>IF(Q22="","",IF(Q22&lt;R22,PROPER(Q22)&amp;" &amp; "&amp;PROPER(R22),PROPER(R22)&amp;" &amp; "&amp;PROPER(Q22)))</f>
        <v>Dennis Gullan &amp; Roslyn Hughes</v>
      </c>
      <c r="V22" s="14">
        <f>IF(U22="","",COUNTIF('Prev Pairs'!$L$3:$L$901,U22))</f>
        <v>0</v>
      </c>
      <c r="X22" s="127">
        <v>106</v>
      </c>
      <c r="Y22" s="16" t="s">
        <v>266</v>
      </c>
      <c r="Z22" s="16">
        <v>1200542</v>
      </c>
      <c r="AA22" s="16" t="s">
        <v>9</v>
      </c>
      <c r="AB22" s="16" t="s">
        <v>95</v>
      </c>
      <c r="AC22" s="33">
        <v>1.76</v>
      </c>
      <c r="AD22" s="33">
        <v>1.0900000000000001</v>
      </c>
      <c r="AE22" s="127">
        <v>105</v>
      </c>
      <c r="AF22" s="129" t="str">
        <f t="shared" si="1"/>
        <v>Cheryl Rascionato</v>
      </c>
      <c r="AG22" s="114" t="b">
        <f>IF(Y22="",FALSE,IF(COUNTIF(Y$7:Y21,Y22)&gt;0,TRUE,FALSE))</f>
        <v>0</v>
      </c>
      <c r="AH22" s="114" t="str">
        <f t="shared" si="23"/>
        <v/>
      </c>
      <c r="AI22" s="80" t="str">
        <f t="shared" si="2"/>
        <v/>
      </c>
      <c r="AJ22" s="81" t="str">
        <f t="shared" si="3"/>
        <v/>
      </c>
      <c r="AK22" s="67" t="str">
        <f t="shared" si="4"/>
        <v/>
      </c>
      <c r="AL22" s="67" t="str">
        <f t="shared" si="5"/>
        <v/>
      </c>
      <c r="AM22" s="67" t="str">
        <f t="shared" si="6"/>
        <v/>
      </c>
      <c r="AN22" s="68" t="str">
        <f>IF(RSRankBy="R. Total",IF(AK22="","",AK22+COUNTIF(AK$8:AK21,AK22)/10),IF(RSRankBy="R. YTD",IF(AL22="","",AL22+COUNTIF(AL$8:AL21,AL22)/10),IF(AM22="","",AM22+COUNTIF(AM$8:AM21,AM22)/10)))</f>
        <v/>
      </c>
      <c r="AO22" s="105" t="str">
        <f t="shared" si="7"/>
        <v/>
      </c>
      <c r="AP22" s="50" t="str">
        <f t="shared" si="8"/>
        <v/>
      </c>
      <c r="AQ22" s="106" t="str">
        <f t="shared" si="9"/>
        <v/>
      </c>
      <c r="AR22" s="47" t="str">
        <f t="shared" si="10"/>
        <v>Cheryl Rascionato</v>
      </c>
      <c r="AS22" s="45">
        <f t="shared" si="11"/>
        <v>11</v>
      </c>
      <c r="AT22" s="2"/>
      <c r="AU22" s="14">
        <v>14</v>
      </c>
      <c r="AV22" s="19" t="str">
        <f t="shared" si="12"/>
        <v>John Reid</v>
      </c>
      <c r="AW22" s="6">
        <f t="shared" si="13"/>
        <v>27</v>
      </c>
      <c r="AX22" s="6">
        <f t="shared" si="19"/>
        <v>4</v>
      </c>
      <c r="AY22" s="1">
        <f t="shared" si="14"/>
        <v>27</v>
      </c>
      <c r="AZ22" s="1">
        <f t="shared" si="20"/>
        <v>27</v>
      </c>
      <c r="BA22" s="9">
        <f>IF(AZ22="","",AZ22+COUNTIF($AZ$8:$AZ21,AZ22)/10)</f>
        <v>27</v>
      </c>
      <c r="BB22" s="14" t="str">
        <f>IF(C22="","",IF(OR(K22="Y",),COUNTIF(K$8:K22,"Y"),""))</f>
        <v/>
      </c>
      <c r="BD22" s="91">
        <v>14</v>
      </c>
      <c r="BE22" s="91">
        <f t="shared" ca="1" si="21"/>
        <v>53</v>
      </c>
      <c r="BF22" s="98">
        <f>IF(BD22&lt;=RandTo,BE22+COUNTIF(BE$8:BE22,BE22)/100,MbrCnt+1)</f>
        <v>138</v>
      </c>
      <c r="BG22" s="91">
        <f t="shared" si="15"/>
        <v>14</v>
      </c>
    </row>
    <row r="23" spans="2:59" ht="12.75" thickBot="1" x14ac:dyDescent="0.25">
      <c r="B23" s="18"/>
      <c r="C23" s="51" t="str">
        <f t="shared" si="0"/>
        <v>Chris Beran</v>
      </c>
      <c r="D23" s="7" t="str">
        <f t="shared" si="16"/>
        <v/>
      </c>
      <c r="E23" s="18"/>
      <c r="F23" s="14" t="str">
        <f>IF(C23="","",IF(K23="","",MAX(F$8:F22)+1))</f>
        <v/>
      </c>
      <c r="G23" s="42"/>
      <c r="H23" s="14" t="str">
        <f>IF($G23="","",MAX($H$7:$H22)+1)</f>
        <v/>
      </c>
      <c r="I23" s="14">
        <v>15</v>
      </c>
      <c r="J23" s="97"/>
      <c r="K23" s="112" t="str">
        <f t="shared" si="17"/>
        <v/>
      </c>
      <c r="L23" s="14" t="str">
        <f t="shared" si="22"/>
        <v/>
      </c>
      <c r="M23" s="48"/>
      <c r="N23" s="108" t="str">
        <f t="shared" si="18"/>
        <v>Karma Parker</v>
      </c>
      <c r="O23" s="2"/>
      <c r="P23" s="56" t="str">
        <f>IF(P21="","","EW")</f>
        <v>EW</v>
      </c>
      <c r="Q23" s="56" t="str">
        <f>IF(OR(Q21="",T23="ERR"),"",INDEX($R$74:$R$126,MATCH(S23,$U$74:$U$126,0)))</f>
        <v>Narelle Zappas</v>
      </c>
      <c r="R23" s="56" t="str">
        <f>IF(OR(Q21="",T23="ERR"),"",INDEX($Q$74:$Q$126,MATCH(S23,$U$74:$U$126,0)))</f>
        <v>Sue Bateman</v>
      </c>
      <c r="S23" s="56">
        <f>IF(Q21="","",IF($D$4="L-L",MIN($U$73,S22+1),IF($D$4="L-M",ROUNDDOWN($U$73/2,0)+S22,$U$73-S22+1)))</f>
        <v>11</v>
      </c>
      <c r="T23" s="56" t="str">
        <f>IF(AND(S23&lt;&gt;"",COUNTIF(S$9:S22,S23)&gt;0),"ERR","")</f>
        <v/>
      </c>
      <c r="U23" s="14" t="str">
        <f>IF(Q23="","",IF(Q23&lt;R23,PROPER(Q23)&amp;" &amp; "&amp;PROPER(R23),PROPER(R23)&amp;" &amp; "&amp;PROPER(Q23)))</f>
        <v>Narelle Zappas &amp; Sue Bateman</v>
      </c>
      <c r="V23" s="14">
        <f>IF(U23="","",COUNTIF('Prev Pairs'!$L$3:$L$901,U23))</f>
        <v>0</v>
      </c>
      <c r="X23" s="127">
        <v>137</v>
      </c>
      <c r="Y23" s="16" t="s">
        <v>1444</v>
      </c>
      <c r="Z23" s="16">
        <v>303399</v>
      </c>
      <c r="AA23" s="16" t="s">
        <v>288</v>
      </c>
      <c r="AB23" s="16" t="s">
        <v>345</v>
      </c>
      <c r="AC23" s="33">
        <v>143.18</v>
      </c>
      <c r="AD23" s="33">
        <v>0</v>
      </c>
      <c r="AE23" s="127">
        <v>0</v>
      </c>
      <c r="AF23" s="129" t="str">
        <f t="shared" si="1"/>
        <v>Chris Beran</v>
      </c>
      <c r="AG23" s="114" t="b">
        <f>IF(Y23="",FALSE,IF(COUNTIF(Y$7:Y22,Y23)&gt;0,TRUE,FALSE))</f>
        <v>0</v>
      </c>
      <c r="AH23" s="114" t="str">
        <f t="shared" si="23"/>
        <v/>
      </c>
      <c r="AI23" s="80" t="str">
        <f t="shared" si="2"/>
        <v/>
      </c>
      <c r="AJ23" s="81" t="str">
        <f t="shared" si="3"/>
        <v/>
      </c>
      <c r="AK23" s="67" t="str">
        <f t="shared" si="4"/>
        <v/>
      </c>
      <c r="AL23" s="67" t="str">
        <f t="shared" si="5"/>
        <v/>
      </c>
      <c r="AM23" s="67" t="str">
        <f t="shared" si="6"/>
        <v/>
      </c>
      <c r="AN23" s="68" t="str">
        <f>IF(RSRankBy="R. Total",IF(AK23="","",AK23+COUNTIF(AK$8:AK22,AK23)/10),IF(RSRankBy="R. YTD",IF(AL23="","",AL23+COUNTIF(AL$8:AL22,AL23)/10),IF(AM23="","",AM23+COUNTIF(AM$8:AM22,AM23)/10)))</f>
        <v/>
      </c>
      <c r="AO23" s="105" t="str">
        <f t="shared" si="7"/>
        <v/>
      </c>
      <c r="AP23" s="50" t="str">
        <f t="shared" si="8"/>
        <v/>
      </c>
      <c r="AQ23" s="106" t="str">
        <f t="shared" si="9"/>
        <v/>
      </c>
      <c r="AR23" s="47" t="str">
        <f t="shared" si="10"/>
        <v>Chris Beran</v>
      </c>
      <c r="AS23" s="45">
        <f t="shared" si="11"/>
        <v>6</v>
      </c>
      <c r="AT23" s="2"/>
      <c r="AU23" s="14">
        <v>15</v>
      </c>
      <c r="AV23" s="19" t="str">
        <f t="shared" si="12"/>
        <v>Karma Parker</v>
      </c>
      <c r="AW23" s="6">
        <f t="shared" si="13"/>
        <v>11</v>
      </c>
      <c r="AX23" s="6">
        <f t="shared" si="19"/>
        <v>20</v>
      </c>
      <c r="AY23" s="1">
        <f t="shared" si="14"/>
        <v>11</v>
      </c>
      <c r="AZ23" s="1">
        <f t="shared" si="20"/>
        <v>11</v>
      </c>
      <c r="BA23" s="9">
        <f>IF(AZ23="","",AZ23+COUNTIF($AZ$8:$AZ22,AZ23)/10)</f>
        <v>11</v>
      </c>
      <c r="BB23" s="14" t="str">
        <f>IF(C23="","",IF(OR(K23="Y",),COUNTIF(K$8:K23,"Y"),""))</f>
        <v/>
      </c>
      <c r="BD23" s="91">
        <v>15</v>
      </c>
      <c r="BE23" s="91">
        <f t="shared" ca="1" si="21"/>
        <v>71</v>
      </c>
      <c r="BF23" s="98">
        <f>IF(BD23&lt;=RandTo,BE23+COUNTIF(BE$8:BE23,BE23)/100,MbrCnt+1)</f>
        <v>138</v>
      </c>
      <c r="BG23" s="91">
        <f t="shared" si="15"/>
        <v>15</v>
      </c>
    </row>
    <row r="24" spans="2:59" ht="12.75" thickBot="1" x14ac:dyDescent="0.25">
      <c r="B24" s="18"/>
      <c r="C24" s="51" t="str">
        <f t="shared" si="0"/>
        <v>Christina Murray</v>
      </c>
      <c r="D24" s="7" t="str">
        <f t="shared" si="16"/>
        <v/>
      </c>
      <c r="E24" s="18"/>
      <c r="F24" s="14" t="str">
        <f>IF(C24="","",IF(K24="","",MAX(F$8:F23)+1))</f>
        <v/>
      </c>
      <c r="G24" s="42"/>
      <c r="H24" s="14" t="str">
        <f>IF($G24="","",MAX($H$7:$H23)+1)</f>
        <v/>
      </c>
      <c r="I24" s="14">
        <v>16</v>
      </c>
      <c r="J24" s="97"/>
      <c r="K24" s="112" t="str">
        <f t="shared" si="17"/>
        <v/>
      </c>
      <c r="L24" s="14" t="str">
        <f t="shared" si="22"/>
        <v/>
      </c>
      <c r="M24" s="48"/>
      <c r="N24" s="108" t="str">
        <f t="shared" si="18"/>
        <v>Kevin Tant</v>
      </c>
      <c r="O24" s="2"/>
      <c r="U24" s="10"/>
      <c r="V24" s="10"/>
      <c r="X24" s="127">
        <v>128</v>
      </c>
      <c r="Y24" s="16" t="s">
        <v>1435</v>
      </c>
      <c r="Z24" s="16">
        <v>776343</v>
      </c>
      <c r="AA24" s="16" t="s">
        <v>9</v>
      </c>
      <c r="AB24" s="16" t="s">
        <v>74</v>
      </c>
      <c r="AC24" s="33">
        <v>15.17</v>
      </c>
      <c r="AD24" s="33">
        <v>0</v>
      </c>
      <c r="AE24" s="127">
        <v>0</v>
      </c>
      <c r="AF24" s="129" t="str">
        <f t="shared" si="1"/>
        <v>Christina Murray</v>
      </c>
      <c r="AG24" s="114" t="b">
        <f>IF(Y24="",FALSE,IF(COUNTIF(Y$7:Y23,Y24)&gt;0,TRUE,FALSE))</f>
        <v>0</v>
      </c>
      <c r="AH24" s="114" t="str">
        <f t="shared" si="23"/>
        <v/>
      </c>
      <c r="AI24" s="80" t="str">
        <f t="shared" si="2"/>
        <v/>
      </c>
      <c r="AJ24" s="81" t="str">
        <f t="shared" si="3"/>
        <v/>
      </c>
      <c r="AK24" s="67" t="str">
        <f t="shared" si="4"/>
        <v/>
      </c>
      <c r="AL24" s="67" t="str">
        <f t="shared" si="5"/>
        <v/>
      </c>
      <c r="AM24" s="67" t="str">
        <f t="shared" si="6"/>
        <v/>
      </c>
      <c r="AN24" s="68" t="str">
        <f>IF(RSRankBy="R. Total",IF(AK24="","",AK24+COUNTIF(AK$8:AK23,AK24)/10),IF(RSRankBy="R. YTD",IF(AL24="","",AL24+COUNTIF(AL$8:AL23,AL24)/10),IF(AM24="","",AM24+COUNTIF(AM$8:AM23,AM24)/10)))</f>
        <v/>
      </c>
      <c r="AO24" s="105" t="str">
        <f t="shared" si="7"/>
        <v/>
      </c>
      <c r="AP24" s="50" t="str">
        <f t="shared" si="8"/>
        <v/>
      </c>
      <c r="AQ24" s="106" t="str">
        <f t="shared" si="9"/>
        <v/>
      </c>
      <c r="AR24" s="47" t="str">
        <f t="shared" si="10"/>
        <v>Christina Murray</v>
      </c>
      <c r="AS24" s="45">
        <f t="shared" si="11"/>
        <v>7</v>
      </c>
      <c r="AT24" s="2"/>
      <c r="AU24" s="14">
        <v>16</v>
      </c>
      <c r="AV24" s="19" t="str">
        <f t="shared" si="12"/>
        <v>Kevin Tant</v>
      </c>
      <c r="AW24" s="6">
        <f t="shared" si="13"/>
        <v>30</v>
      </c>
      <c r="AX24" s="6">
        <f t="shared" si="19"/>
        <v>1</v>
      </c>
      <c r="AY24" s="1">
        <f t="shared" si="14"/>
        <v>30</v>
      </c>
      <c r="AZ24" s="1">
        <f t="shared" si="20"/>
        <v>30</v>
      </c>
      <c r="BA24" s="9">
        <f>IF(AZ24="","",AZ24+COUNTIF($AZ$8:$AZ23,AZ24)/10)</f>
        <v>30</v>
      </c>
      <c r="BB24" s="14" t="str">
        <f>IF(C24="","",IF(OR(K24="Y",),COUNTIF(K$8:K24,"Y"),""))</f>
        <v/>
      </c>
      <c r="BD24" s="91">
        <v>16</v>
      </c>
      <c r="BE24" s="91">
        <f t="shared" ca="1" si="21"/>
        <v>101</v>
      </c>
      <c r="BF24" s="98">
        <f>IF(BD24&lt;=RandTo,BE24+COUNTIF(BE$8:BE24,BE24)/100,MbrCnt+1)</f>
        <v>138</v>
      </c>
      <c r="BG24" s="91">
        <f t="shared" si="15"/>
        <v>16</v>
      </c>
    </row>
    <row r="25" spans="2:59" ht="12.75" thickBot="1" x14ac:dyDescent="0.25">
      <c r="B25" s="18"/>
      <c r="C25" s="51" t="str">
        <f t="shared" si="0"/>
        <v>Danica Nikolovski</v>
      </c>
      <c r="D25" s="7">
        <f t="shared" si="16"/>
        <v>17</v>
      </c>
      <c r="E25" s="18" t="s">
        <v>381</v>
      </c>
      <c r="F25" s="14">
        <f>IF(C25="","",IF(K25="","",MAX(F$8:F24)+1))</f>
        <v>2</v>
      </c>
      <c r="G25" s="42"/>
      <c r="H25" s="14" t="str">
        <f>IF($G25="","",MAX($H$7:$H24)+1)</f>
        <v/>
      </c>
      <c r="I25" s="14">
        <v>17</v>
      </c>
      <c r="J25" s="97"/>
      <c r="K25" s="112" t="str">
        <f t="shared" si="17"/>
        <v>Y</v>
      </c>
      <c r="L25" s="14" t="str">
        <f t="shared" si="22"/>
        <v>Danica Nikolovski</v>
      </c>
      <c r="M25" s="48"/>
      <c r="N25" s="108" t="str">
        <f t="shared" si="18"/>
        <v>Kim McElhinney</v>
      </c>
      <c r="O25" s="2"/>
      <c r="P25" s="55" t="str">
        <f>IF(Q25="","","Tbl")</f>
        <v>Tbl</v>
      </c>
      <c r="Q25" s="174">
        <f>IF(Q21="","",IF(Tables&gt;Q21,Q21+1,""))</f>
        <v>5</v>
      </c>
      <c r="R25" s="174"/>
      <c r="S25" s="56"/>
      <c r="U25" s="10"/>
      <c r="V25" s="10"/>
      <c r="X25" s="127">
        <v>61</v>
      </c>
      <c r="Y25" s="16" t="s">
        <v>71</v>
      </c>
      <c r="Z25" s="16">
        <v>820644</v>
      </c>
      <c r="AA25" s="16" t="s">
        <v>58</v>
      </c>
      <c r="AB25" s="16" t="s">
        <v>43</v>
      </c>
      <c r="AC25" s="33">
        <v>67.05</v>
      </c>
      <c r="AD25" s="33">
        <v>8.99</v>
      </c>
      <c r="AE25" s="127">
        <v>50</v>
      </c>
      <c r="AF25" s="129" t="str">
        <f t="shared" si="1"/>
        <v>Danica Nikolovski</v>
      </c>
      <c r="AG25" s="114" t="b">
        <f>IF(Y25="",FALSE,IF(COUNTIF(Y$7:Y24,Y25)&gt;0,TRUE,FALSE))</f>
        <v>0</v>
      </c>
      <c r="AH25" s="114" t="str">
        <f t="shared" si="23"/>
        <v>Y</v>
      </c>
      <c r="AI25" s="80">
        <f t="shared" si="2"/>
        <v>67.05</v>
      </c>
      <c r="AJ25" s="81">
        <f t="shared" si="3"/>
        <v>8.99</v>
      </c>
      <c r="AK25" s="67">
        <f t="shared" si="4"/>
        <v>14</v>
      </c>
      <c r="AL25" s="67">
        <f t="shared" si="5"/>
        <v>15</v>
      </c>
      <c r="AM25" s="67">
        <f t="shared" si="6"/>
        <v>15</v>
      </c>
      <c r="AN25" s="68">
        <f>IF(RSRankBy="R. Total",IF(AK25="","",AK25+COUNTIF(AK$8:AK24,AK25)/10),IF(RSRankBy="R. YTD",IF(AL25="","",AL25+COUNTIF(AL$8:AL24,AL25)/10),IF(AM25="","",AM25+COUNTIF(AM$8:AM24,AM25)/10)))</f>
        <v>15</v>
      </c>
      <c r="AO25" s="105">
        <f t="shared" si="7"/>
        <v>14</v>
      </c>
      <c r="AP25" s="50">
        <f t="shared" si="8"/>
        <v>17</v>
      </c>
      <c r="AQ25" s="106">
        <f t="shared" si="9"/>
        <v>17</v>
      </c>
      <c r="AR25" s="47" t="str">
        <f t="shared" si="10"/>
        <v>Danica Nikolovski</v>
      </c>
      <c r="AS25" s="45">
        <f t="shared" si="11"/>
        <v>11</v>
      </c>
      <c r="AT25" s="2"/>
      <c r="AU25" s="14">
        <v>17</v>
      </c>
      <c r="AV25" s="19" t="str">
        <f t="shared" si="12"/>
        <v>Kim McElhinney</v>
      </c>
      <c r="AW25" s="6">
        <f t="shared" si="13"/>
        <v>15</v>
      </c>
      <c r="AX25" s="6">
        <f t="shared" si="19"/>
        <v>16</v>
      </c>
      <c r="AY25" s="1">
        <f t="shared" si="14"/>
        <v>15</v>
      </c>
      <c r="AZ25" s="1">
        <f t="shared" si="20"/>
        <v>15</v>
      </c>
      <c r="BA25" s="9">
        <f>IF(AZ25="","",AZ25+COUNTIF($AZ$8:$AZ24,AZ25)/10)</f>
        <v>15</v>
      </c>
      <c r="BB25" s="14">
        <f>IF(C25="","",IF(OR(K25="Y",),COUNTIF(K$8:K25,"Y"),""))</f>
        <v>2</v>
      </c>
      <c r="BD25" s="91">
        <v>17</v>
      </c>
      <c r="BE25" s="91">
        <f t="shared" ca="1" si="21"/>
        <v>62</v>
      </c>
      <c r="BF25" s="98">
        <f>IF(BD25&lt;=RandTo,BE25+COUNTIF(BE$8:BE25,BE25)/100,MbrCnt+1)</f>
        <v>138</v>
      </c>
      <c r="BG25" s="91">
        <f t="shared" si="15"/>
        <v>17</v>
      </c>
    </row>
    <row r="26" spans="2:59" ht="12.75" thickBot="1" x14ac:dyDescent="0.25">
      <c r="B26" s="18"/>
      <c r="C26" s="51" t="str">
        <f t="shared" si="0"/>
        <v>Danny Beran</v>
      </c>
      <c r="D26" s="7" t="str">
        <f t="shared" si="16"/>
        <v/>
      </c>
      <c r="E26" s="18"/>
      <c r="F26" s="14" t="str">
        <f>IF(C26="","",IF(K26="","",MAX(F$8:F25)+1))</f>
        <v/>
      </c>
      <c r="G26" s="42"/>
      <c r="H26" s="14" t="str">
        <f>IF($G26="","",MAX($H$7:$H25)+1)</f>
        <v/>
      </c>
      <c r="I26" s="14">
        <v>18</v>
      </c>
      <c r="J26" s="97"/>
      <c r="K26" s="112" t="str">
        <f t="shared" si="17"/>
        <v/>
      </c>
      <c r="L26" s="14" t="str">
        <f t="shared" si="22"/>
        <v/>
      </c>
      <c r="M26" s="48"/>
      <c r="N26" s="108" t="str">
        <f t="shared" si="18"/>
        <v>Kris Powell</v>
      </c>
      <c r="O26" s="2"/>
      <c r="P26" s="56" t="str">
        <f>IF(P25="","","NS")</f>
        <v>NS</v>
      </c>
      <c r="Q26" s="56" t="str">
        <f>IF(OR(Q25="",T26="ERR"),"",INDEX($R$74:$R$126,MATCH(S26,$U$74:$U$126,0)))</f>
        <v>Karma Parker</v>
      </c>
      <c r="R26" s="56" t="str">
        <f>IF(OR(Q25="",T26="ERR"),"",INDEX($Q$74:$Q$126,MATCH(S26,$U$74:$U$126,0)))</f>
        <v>Lyn Gribble</v>
      </c>
      <c r="S26" s="56">
        <f>IF(Q25="","",IF(OR($D$4="L-H",$D$4="L-M"),Q25,IF($D$4="L-L",Q25*2-1,"NFI")))</f>
        <v>5</v>
      </c>
      <c r="T26" s="56" t="str">
        <f>IF(AND(S26&lt;&gt;"",COUNTIF(S$9:S25,S26)&gt;0),"ERR","")</f>
        <v/>
      </c>
      <c r="U26" s="14" t="str">
        <f>IF(Q26="","",IF(Q26&lt;R26,PROPER(Q26)&amp;" &amp; "&amp;PROPER(R26),PROPER(R26)&amp;" &amp; "&amp;PROPER(Q26)))</f>
        <v>Karma Parker &amp; Lyn Gribble</v>
      </c>
      <c r="V26" s="14">
        <f>IF(U26="","",COUNTIF('Prev Pairs'!$L$3:$L$901,U26))</f>
        <v>0</v>
      </c>
      <c r="X26" s="127">
        <v>72</v>
      </c>
      <c r="Y26" s="16" t="s">
        <v>387</v>
      </c>
      <c r="Z26" s="16">
        <v>308536</v>
      </c>
      <c r="AA26" s="16" t="s">
        <v>388</v>
      </c>
      <c r="AB26" s="16" t="s">
        <v>41</v>
      </c>
      <c r="AC26" s="33">
        <v>40.51</v>
      </c>
      <c r="AD26" s="33">
        <v>6.08</v>
      </c>
      <c r="AE26" s="127">
        <v>67</v>
      </c>
      <c r="AF26" s="129" t="str">
        <f t="shared" si="1"/>
        <v>Danny Beran</v>
      </c>
      <c r="AG26" s="114" t="b">
        <f>IF(Y26="",FALSE,IF(COUNTIF(Y$7:Y25,Y26)&gt;0,TRUE,FALSE))</f>
        <v>0</v>
      </c>
      <c r="AH26" s="114" t="str">
        <f t="shared" si="23"/>
        <v/>
      </c>
      <c r="AI26" s="80" t="str">
        <f t="shared" si="2"/>
        <v/>
      </c>
      <c r="AJ26" s="81" t="str">
        <f t="shared" si="3"/>
        <v/>
      </c>
      <c r="AK26" s="67" t="str">
        <f t="shared" si="4"/>
        <v/>
      </c>
      <c r="AL26" s="67" t="str">
        <f t="shared" si="5"/>
        <v/>
      </c>
      <c r="AM26" s="67" t="str">
        <f t="shared" si="6"/>
        <v/>
      </c>
      <c r="AN26" s="68" t="str">
        <f>IF(RSRankBy="R. Total",IF(AK26="","",AK26+COUNTIF(AK$8:AK25,AK26)/10),IF(RSRankBy="R. YTD",IF(AL26="","",AL26+COUNTIF(AL$8:AL25,AL26)/10),IF(AM26="","",AM26+COUNTIF(AM$8:AM25,AM26)/10)))</f>
        <v/>
      </c>
      <c r="AO26" s="105" t="str">
        <f t="shared" si="7"/>
        <v/>
      </c>
      <c r="AP26" s="50" t="str">
        <f t="shared" si="8"/>
        <v/>
      </c>
      <c r="AQ26" s="106" t="str">
        <f t="shared" si="9"/>
        <v/>
      </c>
      <c r="AR26" s="47" t="str">
        <f t="shared" si="10"/>
        <v>Danny Beran</v>
      </c>
      <c r="AS26" s="45">
        <f t="shared" si="11"/>
        <v>6</v>
      </c>
      <c r="AT26" s="2"/>
      <c r="AU26" s="14">
        <v>18</v>
      </c>
      <c r="AV26" s="19" t="str">
        <f t="shared" si="12"/>
        <v>Kris Powell</v>
      </c>
      <c r="AW26" s="6">
        <f t="shared" si="13"/>
        <v>2</v>
      </c>
      <c r="AX26" s="6">
        <f t="shared" si="19"/>
        <v>29</v>
      </c>
      <c r="AY26" s="1">
        <f t="shared" si="14"/>
        <v>2</v>
      </c>
      <c r="AZ26" s="1">
        <f t="shared" si="20"/>
        <v>2</v>
      </c>
      <c r="BA26" s="9">
        <f>IF(AZ26="","",AZ26+COUNTIF($AZ$8:$AZ25,AZ26)/10)</f>
        <v>2</v>
      </c>
      <c r="BB26" s="14" t="str">
        <f>IF(C26="","",IF(OR(K26="Y",),COUNTIF(K$8:K26,"Y"),""))</f>
        <v/>
      </c>
      <c r="BD26" s="91">
        <v>18</v>
      </c>
      <c r="BE26" s="91">
        <f t="shared" ca="1" si="21"/>
        <v>72</v>
      </c>
      <c r="BF26" s="98">
        <f>IF(BD26&lt;=RandTo,BE26+COUNTIF(BE$8:BE26,BE26)/100,MbrCnt+1)</f>
        <v>138</v>
      </c>
      <c r="BG26" s="91">
        <f t="shared" si="15"/>
        <v>18</v>
      </c>
    </row>
    <row r="27" spans="2:59" ht="12.75" thickBot="1" x14ac:dyDescent="0.25">
      <c r="B27" s="18"/>
      <c r="C27" s="51" t="str">
        <f t="shared" si="0"/>
        <v>David Adamson</v>
      </c>
      <c r="D27" s="7" t="str">
        <f t="shared" si="16"/>
        <v/>
      </c>
      <c r="E27" s="18"/>
      <c r="F27" s="14" t="str">
        <f>IF(C27="","",IF(K27="","",MAX(F$8:F26)+1))</f>
        <v/>
      </c>
      <c r="G27" s="42"/>
      <c r="H27" s="14" t="str">
        <f>IF($G27="","",MAX($H$7:$H26)+1)</f>
        <v/>
      </c>
      <c r="I27" s="14">
        <v>19</v>
      </c>
      <c r="J27" s="97"/>
      <c r="K27" s="112" t="str">
        <f t="shared" si="17"/>
        <v/>
      </c>
      <c r="L27" s="14" t="str">
        <f t="shared" si="22"/>
        <v/>
      </c>
      <c r="M27" s="48"/>
      <c r="N27" s="108" t="str">
        <f t="shared" si="18"/>
        <v>Lauri Perino</v>
      </c>
      <c r="O27" s="2"/>
      <c r="P27" s="56" t="str">
        <f>IF(P25="","","EW")</f>
        <v>EW</v>
      </c>
      <c r="Q27" s="56" t="str">
        <f>IF(OR(Q25="",T27="ERR"),"",INDEX($R$74:$R$126,MATCH(S27,$U$74:$U$126,0)))</f>
        <v>Henk Emans</v>
      </c>
      <c r="R27" s="56" t="str">
        <f>IF(OR(Q25="",T27="ERR"),"",INDEX($Q$74:$Q$126,MATCH(S27,$U$74:$U$126,0)))</f>
        <v>John Reid</v>
      </c>
      <c r="S27" s="56">
        <f>IF(Q25="","",IF($D$4="L-L",MIN($U$73,S26+1),IF($D$4="L-M",ROUNDDOWN($U$73/2,0)+S26,$U$73-S26+1)))</f>
        <v>12</v>
      </c>
      <c r="T27" s="56" t="str">
        <f>IF(AND(S27&lt;&gt;"",COUNTIF(S$9:S26,S27)&gt;0),"ERR","")</f>
        <v/>
      </c>
      <c r="U27" s="14" t="str">
        <f>IF(Q27="","",IF(Q27&lt;R27,PROPER(Q27)&amp;" &amp; "&amp;PROPER(R27),PROPER(R27)&amp;" &amp; "&amp;PROPER(Q27)))</f>
        <v>Henk Emans &amp; John Reid</v>
      </c>
      <c r="V27" s="14">
        <f>IF(U27="","",COUNTIF('Prev Pairs'!$L$3:$L$901,U27))</f>
        <v>0</v>
      </c>
      <c r="X27" s="127">
        <v>113</v>
      </c>
      <c r="Y27" s="16" t="s">
        <v>1411</v>
      </c>
      <c r="Z27" s="16">
        <v>625582</v>
      </c>
      <c r="AA27" s="16" t="s">
        <v>9</v>
      </c>
      <c r="AB27" s="16" t="s">
        <v>32</v>
      </c>
      <c r="AC27" s="33">
        <v>192.13</v>
      </c>
      <c r="AD27" s="33">
        <v>0</v>
      </c>
      <c r="AE27" s="127">
        <v>0</v>
      </c>
      <c r="AF27" s="129" t="str">
        <f t="shared" si="1"/>
        <v>David Adamson</v>
      </c>
      <c r="AG27" s="114" t="b">
        <f>IF(Y27="",FALSE,IF(COUNTIF(Y$7:Y26,Y27)&gt;0,TRUE,FALSE))</f>
        <v>0</v>
      </c>
      <c r="AH27" s="114" t="str">
        <f t="shared" si="23"/>
        <v/>
      </c>
      <c r="AI27" s="80" t="str">
        <f t="shared" si="2"/>
        <v/>
      </c>
      <c r="AJ27" s="81" t="str">
        <f t="shared" si="3"/>
        <v/>
      </c>
      <c r="AK27" s="67" t="str">
        <f t="shared" si="4"/>
        <v/>
      </c>
      <c r="AL27" s="67" t="str">
        <f t="shared" si="5"/>
        <v/>
      </c>
      <c r="AM27" s="67" t="str">
        <f t="shared" si="6"/>
        <v/>
      </c>
      <c r="AN27" s="68" t="str">
        <f>IF(RSRankBy="R. Total",IF(AK27="","",AK27+COUNTIF(AK$8:AK26,AK27)/10),IF(RSRankBy="R. YTD",IF(AL27="","",AL27+COUNTIF(AL$8:AL26,AL27)/10),IF(AM27="","",AM27+COUNTIF(AM$8:AM26,AM27)/10)))</f>
        <v/>
      </c>
      <c r="AO27" s="105" t="str">
        <f t="shared" si="7"/>
        <v/>
      </c>
      <c r="AP27" s="50" t="str">
        <f t="shared" si="8"/>
        <v/>
      </c>
      <c r="AQ27" s="106" t="str">
        <f t="shared" si="9"/>
        <v/>
      </c>
      <c r="AR27" s="47" t="str">
        <f t="shared" si="10"/>
        <v>David Adamson</v>
      </c>
      <c r="AS27" s="45">
        <f t="shared" si="11"/>
        <v>8</v>
      </c>
      <c r="AT27" s="2"/>
      <c r="AU27" s="14">
        <v>19</v>
      </c>
      <c r="AV27" s="19" t="str">
        <f t="shared" si="12"/>
        <v>Lauri Perino</v>
      </c>
      <c r="AW27" s="6">
        <f t="shared" si="13"/>
        <v>28</v>
      </c>
      <c r="AX27" s="6">
        <f t="shared" si="19"/>
        <v>3</v>
      </c>
      <c r="AY27" s="1">
        <f t="shared" si="14"/>
        <v>28</v>
      </c>
      <c r="AZ27" s="1">
        <f t="shared" si="20"/>
        <v>28</v>
      </c>
      <c r="BA27" s="9">
        <f>IF(AZ27="","",AZ27+COUNTIF($AZ$8:$AZ26,AZ27)/10)</f>
        <v>28</v>
      </c>
      <c r="BB27" s="14" t="str">
        <f>IF(C27="","",IF(OR(K27="Y",),COUNTIF(K$8:K27,"Y"),""))</f>
        <v/>
      </c>
      <c r="BD27" s="91">
        <v>19</v>
      </c>
      <c r="BE27" s="91">
        <f t="shared" ca="1" si="21"/>
        <v>123</v>
      </c>
      <c r="BF27" s="98">
        <f>IF(BD27&lt;=RandTo,BE27+COUNTIF(BE$8:BE27,BE27)/100,MbrCnt+1)</f>
        <v>138</v>
      </c>
      <c r="BG27" s="91">
        <f t="shared" si="15"/>
        <v>19</v>
      </c>
    </row>
    <row r="28" spans="2:59" ht="12.75" thickBot="1" x14ac:dyDescent="0.25">
      <c r="B28" s="18"/>
      <c r="C28" s="51" t="str">
        <f t="shared" si="0"/>
        <v>David Badger</v>
      </c>
      <c r="D28" s="7" t="str">
        <f t="shared" si="16"/>
        <v/>
      </c>
      <c r="E28" s="18"/>
      <c r="F28" s="14" t="str">
        <f>IF(C28="","",IF(K28="","",MAX(F$8:F27)+1))</f>
        <v/>
      </c>
      <c r="G28" s="42"/>
      <c r="H28" s="14" t="str">
        <f>IF($G28="","",MAX($H$7:$H27)+1)</f>
        <v/>
      </c>
      <c r="I28" s="14">
        <v>20</v>
      </c>
      <c r="J28" s="97"/>
      <c r="K28" s="112" t="str">
        <f t="shared" si="17"/>
        <v/>
      </c>
      <c r="L28" s="14" t="str">
        <f t="shared" si="22"/>
        <v/>
      </c>
      <c r="M28" s="48"/>
      <c r="N28" s="108" t="str">
        <f t="shared" si="18"/>
        <v>Lucy Robinson</v>
      </c>
      <c r="O28" s="2"/>
      <c r="U28" s="10"/>
      <c r="V28" s="10"/>
      <c r="X28" s="127">
        <v>26</v>
      </c>
      <c r="Y28" s="16" t="s">
        <v>31</v>
      </c>
      <c r="Z28" s="16">
        <v>629561</v>
      </c>
      <c r="AA28" s="16" t="s">
        <v>30</v>
      </c>
      <c r="AB28" s="16" t="s">
        <v>19</v>
      </c>
      <c r="AC28" s="33">
        <v>276.33</v>
      </c>
      <c r="AD28" s="33">
        <v>16.13</v>
      </c>
      <c r="AE28" s="127">
        <v>25</v>
      </c>
      <c r="AF28" s="129" t="str">
        <f t="shared" si="1"/>
        <v>David Badger</v>
      </c>
      <c r="AG28" s="114" t="b">
        <f>IF(Y28="",FALSE,IF(COUNTIF(Y$7:Y27,Y28)&gt;0,TRUE,FALSE))</f>
        <v>0</v>
      </c>
      <c r="AH28" s="114" t="str">
        <f t="shared" si="23"/>
        <v/>
      </c>
      <c r="AI28" s="80" t="str">
        <f t="shared" si="2"/>
        <v/>
      </c>
      <c r="AJ28" s="81" t="str">
        <f t="shared" si="3"/>
        <v/>
      </c>
      <c r="AK28" s="67" t="str">
        <f t="shared" si="4"/>
        <v/>
      </c>
      <c r="AL28" s="67" t="str">
        <f t="shared" si="5"/>
        <v/>
      </c>
      <c r="AM28" s="67" t="str">
        <f t="shared" si="6"/>
        <v/>
      </c>
      <c r="AN28" s="68" t="str">
        <f>IF(RSRankBy="R. Total",IF(AK28="","",AK28+COUNTIF(AK$8:AK27,AK28)/10),IF(RSRankBy="R. YTD",IF(AL28="","",AL28+COUNTIF(AL$8:AL27,AL28)/10),IF(AM28="","",AM28+COUNTIF(AM$8:AM27,AM28)/10)))</f>
        <v/>
      </c>
      <c r="AO28" s="105" t="str">
        <f t="shared" si="7"/>
        <v/>
      </c>
      <c r="AP28" s="50" t="str">
        <f t="shared" si="8"/>
        <v/>
      </c>
      <c r="AQ28" s="106" t="str">
        <f t="shared" si="9"/>
        <v/>
      </c>
      <c r="AR28" s="47" t="str">
        <f t="shared" si="10"/>
        <v>David Badger</v>
      </c>
      <c r="AS28" s="45">
        <f t="shared" si="11"/>
        <v>7</v>
      </c>
      <c r="AT28" s="2"/>
      <c r="AU28" s="14">
        <v>20</v>
      </c>
      <c r="AV28" s="19" t="str">
        <f t="shared" si="12"/>
        <v>Lucy Robinson</v>
      </c>
      <c r="AW28" s="6">
        <f t="shared" si="13"/>
        <v>25</v>
      </c>
      <c r="AX28" s="6">
        <f t="shared" si="19"/>
        <v>6</v>
      </c>
      <c r="AY28" s="1">
        <f t="shared" si="14"/>
        <v>25</v>
      </c>
      <c r="AZ28" s="1">
        <f t="shared" si="20"/>
        <v>25</v>
      </c>
      <c r="BA28" s="9">
        <f>IF(AZ28="","",AZ28+COUNTIF($AZ$8:$AZ27,AZ28)/10)</f>
        <v>25</v>
      </c>
      <c r="BB28" s="14" t="str">
        <f>IF(C28="","",IF(OR(K28="Y",),COUNTIF(K$8:K28,"Y"),""))</f>
        <v/>
      </c>
      <c r="BD28" s="91">
        <v>20</v>
      </c>
      <c r="BE28" s="91">
        <f t="shared" ca="1" si="21"/>
        <v>88</v>
      </c>
      <c r="BF28" s="98">
        <f>IF(BD28&lt;=RandTo,BE28+COUNTIF(BE$8:BE28,BE28)/100,MbrCnt+1)</f>
        <v>138</v>
      </c>
      <c r="BG28" s="91">
        <f t="shared" si="15"/>
        <v>20</v>
      </c>
    </row>
    <row r="29" spans="2:59" ht="12.75" thickBot="1" x14ac:dyDescent="0.25">
      <c r="B29" s="18"/>
      <c r="C29" s="51" t="str">
        <f t="shared" si="0"/>
        <v>David Bavin</v>
      </c>
      <c r="D29" s="7" t="str">
        <f t="shared" si="16"/>
        <v/>
      </c>
      <c r="E29" s="18"/>
      <c r="F29" s="14" t="str">
        <f>IF(C29="","",IF(K29="","",MAX(F$8:F28)+1))</f>
        <v/>
      </c>
      <c r="G29" s="42"/>
      <c r="H29" s="14" t="str">
        <f>IF($G29="","",MAX($H$7:$H28)+1)</f>
        <v/>
      </c>
      <c r="I29" s="14">
        <v>21</v>
      </c>
      <c r="J29" s="97"/>
      <c r="K29" s="112" t="str">
        <f t="shared" si="17"/>
        <v/>
      </c>
      <c r="L29" s="14" t="str">
        <f t="shared" si="22"/>
        <v/>
      </c>
      <c r="M29" s="48"/>
      <c r="N29" s="108" t="str">
        <f t="shared" si="18"/>
        <v>Lyn Gribble</v>
      </c>
      <c r="O29" s="2"/>
      <c r="P29" s="55" t="str">
        <f>IF(Q29="","","Tbl")</f>
        <v>Tbl</v>
      </c>
      <c r="Q29" s="174">
        <f>IF(Q25="","",IF(Tables&gt;Q25,Q25+1,""))</f>
        <v>6</v>
      </c>
      <c r="R29" s="174"/>
      <c r="S29" s="56"/>
      <c r="U29" s="10"/>
      <c r="V29" s="10"/>
      <c r="X29" s="127">
        <v>90</v>
      </c>
      <c r="Y29" s="16" t="s">
        <v>114</v>
      </c>
      <c r="Z29" s="16">
        <v>865052</v>
      </c>
      <c r="AA29" s="16" t="s">
        <v>9</v>
      </c>
      <c r="AB29" s="16" t="s">
        <v>63</v>
      </c>
      <c r="AC29" s="33">
        <v>7.25</v>
      </c>
      <c r="AD29" s="33">
        <v>4.24</v>
      </c>
      <c r="AE29" s="127">
        <v>77</v>
      </c>
      <c r="AF29" s="129" t="str">
        <f t="shared" si="1"/>
        <v>David Bavin</v>
      </c>
      <c r="AG29" s="114" t="b">
        <f>IF(Y29="",FALSE,IF(COUNTIF(Y$7:Y28,Y29)&gt;0,TRUE,FALSE))</f>
        <v>0</v>
      </c>
      <c r="AH29" s="114" t="str">
        <f t="shared" si="23"/>
        <v/>
      </c>
      <c r="AI29" s="80" t="str">
        <f t="shared" si="2"/>
        <v/>
      </c>
      <c r="AJ29" s="81" t="str">
        <f t="shared" si="3"/>
        <v/>
      </c>
      <c r="AK29" s="67" t="str">
        <f t="shared" si="4"/>
        <v/>
      </c>
      <c r="AL29" s="67" t="str">
        <f t="shared" si="5"/>
        <v/>
      </c>
      <c r="AM29" s="67" t="str">
        <f t="shared" si="6"/>
        <v/>
      </c>
      <c r="AN29" s="68" t="str">
        <f>IF(RSRankBy="R. Total",IF(AK29="","",AK29+COUNTIF(AK$8:AK28,AK29)/10),IF(RSRankBy="R. YTD",IF(AL29="","",AL29+COUNTIF(AL$8:AL28,AL29)/10),IF(AM29="","",AM29+COUNTIF(AM$8:AM28,AM29)/10)))</f>
        <v/>
      </c>
      <c r="AO29" s="105" t="str">
        <f t="shared" si="7"/>
        <v/>
      </c>
      <c r="AP29" s="50" t="str">
        <f t="shared" si="8"/>
        <v/>
      </c>
      <c r="AQ29" s="106" t="str">
        <f t="shared" si="9"/>
        <v/>
      </c>
      <c r="AR29" s="47" t="str">
        <f t="shared" si="10"/>
        <v>David Bavin</v>
      </c>
      <c r="AS29" s="45">
        <f t="shared" si="11"/>
        <v>6</v>
      </c>
      <c r="AT29" s="2"/>
      <c r="AU29" s="14">
        <v>21</v>
      </c>
      <c r="AV29" s="19" t="str">
        <f t="shared" si="12"/>
        <v>Lyn Gribble</v>
      </c>
      <c r="AW29" s="6">
        <f t="shared" si="13"/>
        <v>20</v>
      </c>
      <c r="AX29" s="6">
        <f t="shared" si="19"/>
        <v>11</v>
      </c>
      <c r="AY29" s="1">
        <f t="shared" si="14"/>
        <v>20</v>
      </c>
      <c r="AZ29" s="1">
        <f t="shared" si="20"/>
        <v>20</v>
      </c>
      <c r="BA29" s="9">
        <f>IF(AZ29="","",AZ29+COUNTIF($AZ$8:$AZ28,AZ29)/10)</f>
        <v>20</v>
      </c>
      <c r="BB29" s="14" t="str">
        <f>IF(C29="","",IF(OR(K29="Y",),COUNTIF(K$8:K29,"Y"),""))</f>
        <v/>
      </c>
      <c r="BD29" s="91">
        <v>21</v>
      </c>
      <c r="BE29" s="91">
        <f t="shared" ca="1" si="21"/>
        <v>82</v>
      </c>
      <c r="BF29" s="98">
        <f>IF(BD29&lt;=RandTo,BE29+COUNTIF(BE$8:BE29,BE29)/100,MbrCnt+1)</f>
        <v>138</v>
      </c>
      <c r="BG29" s="91">
        <f t="shared" si="15"/>
        <v>21</v>
      </c>
    </row>
    <row r="30" spans="2:59" ht="12.75" thickBot="1" x14ac:dyDescent="0.25">
      <c r="B30" s="18"/>
      <c r="C30" s="51" t="str">
        <f t="shared" si="0"/>
        <v>David Lardner</v>
      </c>
      <c r="D30" s="7">
        <f t="shared" si="16"/>
        <v>18</v>
      </c>
      <c r="E30" s="18" t="s">
        <v>381</v>
      </c>
      <c r="F30" s="14">
        <f>IF(C30="","",IF(K30="","",MAX(F$8:F29)+1))</f>
        <v>3</v>
      </c>
      <c r="G30" s="42"/>
      <c r="H30" s="14" t="str">
        <f>IF($G30="","",MAX($H$7:$H29)+1)</f>
        <v/>
      </c>
      <c r="I30" s="14">
        <v>22</v>
      </c>
      <c r="J30" s="97"/>
      <c r="K30" s="112" t="str">
        <f t="shared" si="17"/>
        <v>Y</v>
      </c>
      <c r="L30" s="14" t="str">
        <f t="shared" si="22"/>
        <v>David Lardner</v>
      </c>
      <c r="M30" s="48"/>
      <c r="N30" s="108" t="str">
        <f t="shared" si="18"/>
        <v>Lyn Willett</v>
      </c>
      <c r="O30" s="2"/>
      <c r="P30" s="56" t="str">
        <f>IF(P29="","","NS")</f>
        <v>NS</v>
      </c>
      <c r="Q30" s="56" t="str">
        <f>IF(OR(Q29="",T30="ERR"),"",INDEX($R$74:$R$126,MATCH(S30,$U$74:$U$126,0)))</f>
        <v>Donna Molloy</v>
      </c>
      <c r="R30" s="56" t="str">
        <f>IF(OR(Q29="",T30="ERR"),"",INDEX($Q$74:$Q$126,MATCH(S30,$U$74:$U$126,0)))</f>
        <v>Jen Langley</v>
      </c>
      <c r="S30" s="56">
        <f>IF(Q29="","",IF(OR($D$4="L-H",$D$4="L-M"),Q29,IF($D$4="L-L",Q29*2-1,"NFI")))</f>
        <v>6</v>
      </c>
      <c r="T30" s="56" t="str">
        <f>IF(AND(S30&lt;&gt;"",COUNTIF(S$9:S29,S30)&gt;0),"ERR","")</f>
        <v/>
      </c>
      <c r="U30" s="14" t="str">
        <f>IF(Q30="","",IF(Q30&lt;R30,PROPER(Q30)&amp;" &amp; "&amp;PROPER(R30),PROPER(R30)&amp;" &amp; "&amp;PROPER(Q30)))</f>
        <v>Donna Molloy &amp; Jen Langley</v>
      </c>
      <c r="V30" s="14">
        <f>IF(U30="","",COUNTIF('Prev Pairs'!$L$3:$L$901,U30))</f>
        <v>0</v>
      </c>
      <c r="X30" s="127">
        <v>46</v>
      </c>
      <c r="Y30" s="16" t="s">
        <v>88</v>
      </c>
      <c r="Z30" s="16">
        <v>158356</v>
      </c>
      <c r="AA30" s="16" t="s">
        <v>9</v>
      </c>
      <c r="AB30" s="16" t="s">
        <v>37</v>
      </c>
      <c r="AC30" s="33">
        <v>111.56</v>
      </c>
      <c r="AD30" s="33">
        <v>6.97</v>
      </c>
      <c r="AE30" s="127">
        <v>58.5</v>
      </c>
      <c r="AF30" s="129" t="str">
        <f t="shared" si="1"/>
        <v>David Lardner</v>
      </c>
      <c r="AG30" s="114" t="b">
        <f>IF(Y30="",FALSE,IF(COUNTIF(Y$7:Y29,Y30)&gt;0,TRUE,FALSE))</f>
        <v>0</v>
      </c>
      <c r="AH30" s="114" t="str">
        <f t="shared" si="23"/>
        <v>Y</v>
      </c>
      <c r="AI30" s="80">
        <f t="shared" si="2"/>
        <v>111.56</v>
      </c>
      <c r="AJ30" s="81">
        <f t="shared" si="3"/>
        <v>6.97</v>
      </c>
      <c r="AK30" s="67">
        <f t="shared" si="4"/>
        <v>9</v>
      </c>
      <c r="AL30" s="67">
        <f t="shared" si="5"/>
        <v>19</v>
      </c>
      <c r="AM30" s="67">
        <f t="shared" si="6"/>
        <v>14</v>
      </c>
      <c r="AN30" s="68">
        <f>IF(RSRankBy="R. Total",IF(AK30="","",AK30+COUNTIF(AK$8:AK29,AK30)/10),IF(RSRankBy="R. YTD",IF(AL30="","",AL30+COUNTIF(AL$8:AL29,AL30)/10),IF(AM30="","",AM30+COUNTIF(AM$8:AM29,AM30)/10)))</f>
        <v>14</v>
      </c>
      <c r="AO30" s="105">
        <f t="shared" si="7"/>
        <v>13</v>
      </c>
      <c r="AP30" s="50">
        <f t="shared" si="8"/>
        <v>18</v>
      </c>
      <c r="AQ30" s="106">
        <f t="shared" si="9"/>
        <v>18</v>
      </c>
      <c r="AR30" s="47" t="str">
        <f t="shared" si="10"/>
        <v>David Lardner</v>
      </c>
      <c r="AS30" s="45">
        <f t="shared" si="11"/>
        <v>8</v>
      </c>
      <c r="AT30" s="2"/>
      <c r="AU30" s="14">
        <v>22</v>
      </c>
      <c r="AV30" s="19" t="str">
        <f t="shared" si="12"/>
        <v>Lyn Willett</v>
      </c>
      <c r="AW30" s="6">
        <f t="shared" si="13"/>
        <v>1</v>
      </c>
      <c r="AX30" s="6">
        <f t="shared" si="19"/>
        <v>30</v>
      </c>
      <c r="AY30" s="1">
        <f t="shared" si="14"/>
        <v>1</v>
      </c>
      <c r="AZ30" s="1">
        <f t="shared" si="20"/>
        <v>1</v>
      </c>
      <c r="BA30" s="9">
        <f>IF(AZ30="","",AZ30+COUNTIF($AZ$8:$AZ29,AZ30)/10)</f>
        <v>1</v>
      </c>
      <c r="BB30" s="14">
        <f>IF(C30="","",IF(OR(K30="Y",),COUNTIF(K$8:K30,"Y"),""))</f>
        <v>3</v>
      </c>
      <c r="BD30" s="91">
        <v>22</v>
      </c>
      <c r="BE30" s="91">
        <f t="shared" ca="1" si="21"/>
        <v>102</v>
      </c>
      <c r="BF30" s="98">
        <f>IF(BD30&lt;=RandTo,BE30+COUNTIF(BE$8:BE30,BE30)/100,MbrCnt+1)</f>
        <v>138</v>
      </c>
      <c r="BG30" s="91">
        <f t="shared" si="15"/>
        <v>22</v>
      </c>
    </row>
    <row r="31" spans="2:59" ht="12.75" thickBot="1" x14ac:dyDescent="0.25">
      <c r="B31" s="18"/>
      <c r="C31" s="51" t="str">
        <f t="shared" si="0"/>
        <v>David Num</v>
      </c>
      <c r="D31" s="7" t="str">
        <f t="shared" si="16"/>
        <v/>
      </c>
      <c r="E31" s="18"/>
      <c r="F31" s="14" t="str">
        <f>IF(C31="","",IF(K31="","",MAX(F$8:F30)+1))</f>
        <v/>
      </c>
      <c r="G31" s="42"/>
      <c r="H31" s="14" t="str">
        <f>IF($G31="","",MAX($H$7:$H30)+1)</f>
        <v/>
      </c>
      <c r="I31" s="14">
        <v>23</v>
      </c>
      <c r="J31" s="97"/>
      <c r="K31" s="112" t="str">
        <f t="shared" si="17"/>
        <v/>
      </c>
      <c r="L31" s="14" t="str">
        <f t="shared" si="22"/>
        <v/>
      </c>
      <c r="M31" s="48"/>
      <c r="N31" s="108" t="str">
        <f t="shared" si="18"/>
        <v>Lynne Povey</v>
      </c>
      <c r="O31" s="2"/>
      <c r="P31" s="56" t="str">
        <f>IF(P29="","","EW")</f>
        <v>EW</v>
      </c>
      <c r="Q31" s="56" t="str">
        <f>IF(OR(Q29="",T31="ERR"),"",INDEX($R$74:$R$126,MATCH(S31,$U$74:$U$126,0)))</f>
        <v>Jill De Friend</v>
      </c>
      <c r="R31" s="56" t="str">
        <f>IF(OR(Q29="",T31="ERR"),"",INDEX($Q$74:$Q$126,MATCH(S31,$U$74:$U$126,0)))</f>
        <v>Lauri Perino</v>
      </c>
      <c r="S31" s="56">
        <f>IF(Q29="","",IF($D$4="L-L",MIN($U$73,S30+1),IF($D$4="L-M",ROUNDDOWN($U$73/2,0)+S30,$U$73-S30+1)))</f>
        <v>13</v>
      </c>
      <c r="T31" s="56" t="str">
        <f>IF(AND(S31&lt;&gt;"",COUNTIF(S$9:S30,S31)&gt;0),"ERR","")</f>
        <v/>
      </c>
      <c r="U31" s="14" t="str">
        <f>IF(Q31="","",IF(Q31&lt;R31,PROPER(Q31)&amp;" &amp; "&amp;PROPER(R31),PROPER(R31)&amp;" &amp; "&amp;PROPER(Q31)))</f>
        <v>Jill De Friend &amp; Lauri Perino</v>
      </c>
      <c r="V31" s="14">
        <f>IF(U31="","",COUNTIF('Prev Pairs'!$L$3:$L$901,U31))</f>
        <v>1</v>
      </c>
      <c r="X31" s="127">
        <v>31</v>
      </c>
      <c r="Y31" s="16" t="s">
        <v>371</v>
      </c>
      <c r="Z31" s="16">
        <v>846074</v>
      </c>
      <c r="AA31" s="16" t="s">
        <v>370</v>
      </c>
      <c r="AB31" s="16" t="s">
        <v>19</v>
      </c>
      <c r="AC31" s="33">
        <v>235.66</v>
      </c>
      <c r="AD31" s="33">
        <v>19.559999999999999</v>
      </c>
      <c r="AE31" s="127">
        <v>19.5</v>
      </c>
      <c r="AF31" s="129" t="str">
        <f t="shared" si="1"/>
        <v>David Num</v>
      </c>
      <c r="AG31" s="114" t="b">
        <f>IF(Y31="",FALSE,IF(COUNTIF(Y$7:Y30,Y31)&gt;0,TRUE,FALSE))</f>
        <v>0</v>
      </c>
      <c r="AH31" s="114" t="str">
        <f t="shared" si="23"/>
        <v/>
      </c>
      <c r="AI31" s="80" t="str">
        <f t="shared" si="2"/>
        <v/>
      </c>
      <c r="AJ31" s="81" t="str">
        <f t="shared" si="3"/>
        <v/>
      </c>
      <c r="AK31" s="67" t="str">
        <f t="shared" si="4"/>
        <v/>
      </c>
      <c r="AL31" s="67" t="str">
        <f t="shared" si="5"/>
        <v/>
      </c>
      <c r="AM31" s="67" t="str">
        <f t="shared" si="6"/>
        <v/>
      </c>
      <c r="AN31" s="68" t="str">
        <f>IF(RSRankBy="R. Total",IF(AK31="","",AK31+COUNTIF(AK$8:AK30,AK31)/10),IF(RSRankBy="R. YTD",IF(AL31="","",AL31+COUNTIF(AL$8:AL30,AL31)/10),IF(AM31="","",AM31+COUNTIF(AM$8:AM30,AM31)/10)))</f>
        <v/>
      </c>
      <c r="AO31" s="105" t="str">
        <f t="shared" si="7"/>
        <v/>
      </c>
      <c r="AP31" s="50" t="str">
        <f t="shared" si="8"/>
        <v/>
      </c>
      <c r="AQ31" s="106" t="str">
        <f t="shared" si="9"/>
        <v/>
      </c>
      <c r="AR31" s="47" t="str">
        <f t="shared" si="10"/>
        <v>David Num</v>
      </c>
      <c r="AS31" s="45">
        <f t="shared" si="11"/>
        <v>4</v>
      </c>
      <c r="AT31" s="2"/>
      <c r="AU31" s="14">
        <v>23</v>
      </c>
      <c r="AV31" s="19" t="str">
        <f t="shared" si="12"/>
        <v>Lynne Povey</v>
      </c>
      <c r="AW31" s="6">
        <f t="shared" si="13"/>
        <v>14</v>
      </c>
      <c r="AX31" s="6">
        <f t="shared" si="19"/>
        <v>17</v>
      </c>
      <c r="AY31" s="1">
        <f t="shared" si="14"/>
        <v>14</v>
      </c>
      <c r="AZ31" s="1">
        <f t="shared" si="20"/>
        <v>14</v>
      </c>
      <c r="BA31" s="9">
        <f>IF(AZ31="","",AZ31+COUNTIF($AZ$8:$AZ30,AZ31)/10)</f>
        <v>14</v>
      </c>
      <c r="BB31" s="14" t="str">
        <f>IF(C31="","",IF(OR(K31="Y",),COUNTIF(K$8:K31,"Y"),""))</f>
        <v/>
      </c>
      <c r="BD31" s="91">
        <v>23</v>
      </c>
      <c r="BE31" s="91">
        <f t="shared" ca="1" si="21"/>
        <v>126</v>
      </c>
      <c r="BF31" s="98">
        <f>IF(BD31&lt;=RandTo,BE31+COUNTIF(BE$8:BE31,BE31)/100,MbrCnt+1)</f>
        <v>138</v>
      </c>
      <c r="BG31" s="91">
        <f t="shared" si="15"/>
        <v>23</v>
      </c>
    </row>
    <row r="32" spans="2:59" ht="12.75" thickBot="1" x14ac:dyDescent="0.25">
      <c r="B32" s="18"/>
      <c r="C32" s="51" t="str">
        <f t="shared" si="0"/>
        <v>Deborah Huish</v>
      </c>
      <c r="D32" s="7" t="str">
        <f t="shared" si="16"/>
        <v/>
      </c>
      <c r="E32" s="18"/>
      <c r="F32" s="14" t="str">
        <f>IF(C32="","",IF(K32="","",MAX(F$8:F31)+1))</f>
        <v/>
      </c>
      <c r="G32" s="42"/>
      <c r="H32" s="14" t="str">
        <f>IF($G32="","",MAX($H$7:$H31)+1)</f>
        <v/>
      </c>
      <c r="I32" s="14">
        <v>24</v>
      </c>
      <c r="J32" s="97"/>
      <c r="K32" s="112" t="str">
        <f t="shared" si="17"/>
        <v/>
      </c>
      <c r="L32" s="14" t="str">
        <f t="shared" si="22"/>
        <v/>
      </c>
      <c r="M32" s="48"/>
      <c r="N32" s="108" t="str">
        <f t="shared" si="18"/>
        <v>Margaret Callan</v>
      </c>
      <c r="O32" s="2"/>
      <c r="U32" s="10"/>
      <c r="V32" s="10"/>
      <c r="X32" s="127">
        <v>86</v>
      </c>
      <c r="Y32" s="16" t="s">
        <v>113</v>
      </c>
      <c r="Z32" s="16">
        <v>854859</v>
      </c>
      <c r="AA32" s="16" t="s">
        <v>9</v>
      </c>
      <c r="AB32" s="16" t="s">
        <v>74</v>
      </c>
      <c r="AC32" s="33">
        <v>17.14</v>
      </c>
      <c r="AD32" s="33">
        <v>9.1300000000000008</v>
      </c>
      <c r="AE32" s="127">
        <v>49</v>
      </c>
      <c r="AF32" s="129" t="str">
        <f t="shared" si="1"/>
        <v>Deborah Huish</v>
      </c>
      <c r="AG32" s="114" t="b">
        <f>IF(Y32="",FALSE,IF(COUNTIF(Y$7:Y31,Y32)&gt;0,TRUE,FALSE))</f>
        <v>0</v>
      </c>
      <c r="AH32" s="114" t="str">
        <f t="shared" si="23"/>
        <v/>
      </c>
      <c r="AI32" s="80" t="str">
        <f t="shared" si="2"/>
        <v/>
      </c>
      <c r="AJ32" s="81" t="str">
        <f t="shared" si="3"/>
        <v/>
      </c>
      <c r="AK32" s="67" t="str">
        <f t="shared" si="4"/>
        <v/>
      </c>
      <c r="AL32" s="67" t="str">
        <f t="shared" si="5"/>
        <v/>
      </c>
      <c r="AM32" s="67" t="str">
        <f t="shared" si="6"/>
        <v/>
      </c>
      <c r="AN32" s="68" t="str">
        <f>IF(RSRankBy="R. Total",IF(AK32="","",AK32+COUNTIF(AK$8:AK31,AK32)/10),IF(RSRankBy="R. YTD",IF(AL32="","",AL32+COUNTIF(AL$8:AL31,AL32)/10),IF(AM32="","",AM32+COUNTIF(AM$8:AM31,AM32)/10)))</f>
        <v/>
      </c>
      <c r="AO32" s="105" t="str">
        <f t="shared" si="7"/>
        <v/>
      </c>
      <c r="AP32" s="50" t="str">
        <f t="shared" si="8"/>
        <v/>
      </c>
      <c r="AQ32" s="106" t="str">
        <f t="shared" si="9"/>
        <v/>
      </c>
      <c r="AR32" s="47" t="str">
        <f t="shared" si="10"/>
        <v>Deborah Huish</v>
      </c>
      <c r="AS32" s="45">
        <f t="shared" si="11"/>
        <v>6</v>
      </c>
      <c r="AT32" s="2"/>
      <c r="AU32" s="14">
        <v>24</v>
      </c>
      <c r="AV32" s="19" t="str">
        <f t="shared" si="12"/>
        <v>Margaret Callan</v>
      </c>
      <c r="AW32" s="6">
        <f t="shared" si="13"/>
        <v>6</v>
      </c>
      <c r="AX32" s="6">
        <f t="shared" si="19"/>
        <v>25</v>
      </c>
      <c r="AY32" s="1">
        <f t="shared" si="14"/>
        <v>6</v>
      </c>
      <c r="AZ32" s="1">
        <f t="shared" si="20"/>
        <v>6</v>
      </c>
      <c r="BA32" s="9">
        <f>IF(AZ32="","",AZ32+COUNTIF($AZ$8:$AZ31,AZ32)/10)</f>
        <v>6</v>
      </c>
      <c r="BB32" s="14" t="str">
        <f>IF(C32="","",IF(OR(K32="Y",),COUNTIF(K$8:K32,"Y"),""))</f>
        <v/>
      </c>
      <c r="BD32" s="91">
        <v>24</v>
      </c>
      <c r="BE32" s="91">
        <f t="shared" ca="1" si="21"/>
        <v>114</v>
      </c>
      <c r="BF32" s="98">
        <f>IF(BD32&lt;=RandTo,BE32+COUNTIF(BE$8:BE32,BE32)/100,MbrCnt+1)</f>
        <v>138</v>
      </c>
      <c r="BG32" s="91">
        <f t="shared" si="15"/>
        <v>24</v>
      </c>
    </row>
    <row r="33" spans="2:59" ht="12.75" thickBot="1" x14ac:dyDescent="0.25">
      <c r="B33" s="18"/>
      <c r="C33" s="51" t="str">
        <f t="shared" si="0"/>
        <v>Denise Hodge</v>
      </c>
      <c r="D33" s="7" t="str">
        <f t="shared" si="16"/>
        <v/>
      </c>
      <c r="E33" s="18"/>
      <c r="F33" s="14" t="str">
        <f>IF(C33="","",IF(K33="","",MAX(F$8:F32)+1))</f>
        <v/>
      </c>
      <c r="G33" s="42"/>
      <c r="H33" s="14" t="str">
        <f>IF($G33="","",MAX($H$7:$H32)+1)</f>
        <v/>
      </c>
      <c r="I33" s="14">
        <v>25</v>
      </c>
      <c r="J33" s="97"/>
      <c r="K33" s="112" t="str">
        <f t="shared" si="17"/>
        <v/>
      </c>
      <c r="L33" s="14" t="str">
        <f t="shared" si="22"/>
        <v/>
      </c>
      <c r="M33" s="48"/>
      <c r="N33" s="108" t="str">
        <f t="shared" si="18"/>
        <v>Narelle Zappas</v>
      </c>
      <c r="O33" s="2"/>
      <c r="P33" s="55" t="str">
        <f>IF(Q33="","","Tbl")</f>
        <v>Tbl</v>
      </c>
      <c r="Q33" s="174">
        <f>IF(Q29="","",IF(Tables&gt;Q29,Q29+1,""))</f>
        <v>7</v>
      </c>
      <c r="R33" s="174"/>
      <c r="S33" s="56"/>
      <c r="U33" s="10"/>
      <c r="V33" s="10"/>
      <c r="X33" s="127">
        <v>123</v>
      </c>
      <c r="Y33" s="16" t="s">
        <v>1430</v>
      </c>
      <c r="Z33" s="16">
        <v>1187783</v>
      </c>
      <c r="AA33" s="16" t="s">
        <v>9</v>
      </c>
      <c r="AB33" s="16" t="s">
        <v>95</v>
      </c>
      <c r="AC33" s="33">
        <v>0</v>
      </c>
      <c r="AD33" s="33">
        <v>0</v>
      </c>
      <c r="AE33" s="127">
        <v>0</v>
      </c>
      <c r="AF33" s="129" t="str">
        <f t="shared" si="1"/>
        <v>Denise Hodge</v>
      </c>
      <c r="AG33" s="114" t="b">
        <f>IF(Y33="",FALSE,IF(COUNTIF(Y$7:Y32,Y33)&gt;0,TRUE,FALSE))</f>
        <v>0</v>
      </c>
      <c r="AH33" s="114" t="str">
        <f t="shared" si="23"/>
        <v/>
      </c>
      <c r="AI33" s="80" t="str">
        <f t="shared" si="2"/>
        <v/>
      </c>
      <c r="AJ33" s="81" t="str">
        <f t="shared" si="3"/>
        <v/>
      </c>
      <c r="AK33" s="67" t="str">
        <f t="shared" si="4"/>
        <v/>
      </c>
      <c r="AL33" s="67" t="str">
        <f t="shared" si="5"/>
        <v/>
      </c>
      <c r="AM33" s="67" t="str">
        <f t="shared" si="6"/>
        <v/>
      </c>
      <c r="AN33" s="68" t="str">
        <f>IF(RSRankBy="R. Total",IF(AK33="","",AK33+COUNTIF(AK$8:AK32,AK33)/10),IF(RSRankBy="R. YTD",IF(AL33="","",AL33+COUNTIF(AL$8:AL32,AL33)/10),IF(AM33="","",AM33+COUNTIF(AM$8:AM32,AM33)/10)))</f>
        <v/>
      </c>
      <c r="AO33" s="105" t="str">
        <f t="shared" si="7"/>
        <v/>
      </c>
      <c r="AP33" s="50" t="str">
        <f t="shared" si="8"/>
        <v/>
      </c>
      <c r="AQ33" s="106" t="str">
        <f t="shared" si="9"/>
        <v/>
      </c>
      <c r="AR33" s="47" t="str">
        <f t="shared" si="10"/>
        <v>Denise Hodge</v>
      </c>
      <c r="AS33" s="45">
        <f t="shared" si="11"/>
        <v>6</v>
      </c>
      <c r="AT33" s="2"/>
      <c r="AU33" s="14">
        <v>25</v>
      </c>
      <c r="AV33" s="19" t="str">
        <f t="shared" si="12"/>
        <v>Narelle Zappas</v>
      </c>
      <c r="AW33" s="6">
        <f t="shared" si="13"/>
        <v>5</v>
      </c>
      <c r="AX33" s="6">
        <f t="shared" si="19"/>
        <v>26</v>
      </c>
      <c r="AY33" s="1">
        <f t="shared" si="14"/>
        <v>5</v>
      </c>
      <c r="AZ33" s="1">
        <f t="shared" si="20"/>
        <v>5</v>
      </c>
      <c r="BA33" s="9">
        <f>IF(AZ33="","",AZ33+COUNTIF($AZ$8:$AZ32,AZ33)/10)</f>
        <v>5</v>
      </c>
      <c r="BB33" s="14" t="str">
        <f>IF(C33="","",IF(OR(K33="Y",),COUNTIF(K$8:K33,"Y"),""))</f>
        <v/>
      </c>
      <c r="BD33" s="91">
        <v>25</v>
      </c>
      <c r="BE33" s="91">
        <f t="shared" ca="1" si="21"/>
        <v>131</v>
      </c>
      <c r="BF33" s="98">
        <f>IF(BD33&lt;=RandTo,BE33+COUNTIF(BE$8:BE33,BE33)/100,MbrCnt+1)</f>
        <v>138</v>
      </c>
      <c r="BG33" s="91">
        <f t="shared" si="15"/>
        <v>25</v>
      </c>
    </row>
    <row r="34" spans="2:59" ht="12.75" thickBot="1" x14ac:dyDescent="0.25">
      <c r="B34" s="18"/>
      <c r="C34" s="51" t="str">
        <f t="shared" si="0"/>
        <v>Dennis Gullan</v>
      </c>
      <c r="D34" s="7">
        <f t="shared" si="16"/>
        <v>12</v>
      </c>
      <c r="E34" s="18" t="s">
        <v>381</v>
      </c>
      <c r="F34" s="14">
        <f>IF(C34="","",IF(K34="","",MAX(F$8:F33)+1))</f>
        <v>4</v>
      </c>
      <c r="G34" s="42"/>
      <c r="H34" s="14" t="str">
        <f>IF($G34="","",MAX($H$7:$H33)+1)</f>
        <v/>
      </c>
      <c r="I34" s="14">
        <v>26</v>
      </c>
      <c r="J34" s="97"/>
      <c r="K34" s="112" t="str">
        <f t="shared" si="17"/>
        <v>Y</v>
      </c>
      <c r="L34" s="14" t="str">
        <f t="shared" si="22"/>
        <v>Dennis Gullan</v>
      </c>
      <c r="M34" s="48"/>
      <c r="N34" s="108" t="str">
        <f t="shared" si="18"/>
        <v>Peter Culham</v>
      </c>
      <c r="O34" s="2"/>
      <c r="P34" s="56" t="str">
        <f>IF(P33="","","NS")</f>
        <v>NS</v>
      </c>
      <c r="Q34" s="56" t="str">
        <f>IF(OR(Q33="",T34="ERR"),"",INDEX($R$74:$R$126,MATCH(S34,$U$74:$U$126,0)))</f>
        <v>Gary Parker</v>
      </c>
      <c r="R34" s="56" t="str">
        <f>IF(OR(Q33="",T34="ERR"),"",INDEX($Q$74:$Q$126,MATCH(S34,$U$74:$U$126,0)))</f>
        <v>Barb Mansfield</v>
      </c>
      <c r="S34" s="56">
        <f>IF(Q33="","",IF(OR($D$4="L-H",$D$4="L-M"),Q33,IF($D$4="L-L",Q33*2-1,"NFI")))</f>
        <v>7</v>
      </c>
      <c r="T34" s="56" t="str">
        <f>IF(AND(S34&lt;&gt;"",COUNTIF(S$9:S33,S34)&gt;0),"ERR","")</f>
        <v/>
      </c>
      <c r="U34" s="14" t="str">
        <f>IF(Q34="","",IF(Q34&lt;R34,PROPER(Q34)&amp;" &amp; "&amp;PROPER(R34),PROPER(R34)&amp;" &amp; "&amp;PROPER(Q34)))</f>
        <v>Barb Mansfield &amp; Gary Parker</v>
      </c>
      <c r="V34" s="14">
        <f>IF(U34="","",COUNTIF('Prev Pairs'!$L$3:$L$901,U34))</f>
        <v>0</v>
      </c>
      <c r="X34" s="127">
        <v>79</v>
      </c>
      <c r="Y34" s="16" t="s">
        <v>275</v>
      </c>
      <c r="Z34" s="16">
        <v>1149962</v>
      </c>
      <c r="AA34" s="16" t="s">
        <v>58</v>
      </c>
      <c r="AB34" s="16" t="s">
        <v>48</v>
      </c>
      <c r="AC34" s="33">
        <v>29.46</v>
      </c>
      <c r="AD34" s="33">
        <v>13.09</v>
      </c>
      <c r="AE34" s="127">
        <v>37</v>
      </c>
      <c r="AF34" s="129" t="str">
        <f t="shared" si="1"/>
        <v>Dennis Gullan</v>
      </c>
      <c r="AG34" s="114" t="b">
        <f>IF(Y34="",FALSE,IF(COUNTIF(Y$7:Y33,Y34)&gt;0,TRUE,FALSE))</f>
        <v>0</v>
      </c>
      <c r="AH34" s="114" t="str">
        <f t="shared" si="23"/>
        <v>Y</v>
      </c>
      <c r="AI34" s="80">
        <f t="shared" si="2"/>
        <v>29.46</v>
      </c>
      <c r="AJ34" s="81">
        <f t="shared" si="3"/>
        <v>13.09</v>
      </c>
      <c r="AK34" s="67">
        <f t="shared" si="4"/>
        <v>22</v>
      </c>
      <c r="AL34" s="67">
        <f t="shared" si="5"/>
        <v>13</v>
      </c>
      <c r="AM34" s="67">
        <f t="shared" si="6"/>
        <v>18</v>
      </c>
      <c r="AN34" s="68">
        <f>IF(RSRankBy="R. Total",IF(AK34="","",AK34+COUNTIF(AK$8:AK33,AK34)/10),IF(RSRankBy="R. YTD",IF(AL34="","",AL34+COUNTIF(AL$8:AL33,AL34)/10),IF(AM34="","",AM34+COUNTIF(AM$8:AM33,AM34)/10)))</f>
        <v>18</v>
      </c>
      <c r="AO34" s="105">
        <f t="shared" si="7"/>
        <v>19</v>
      </c>
      <c r="AP34" s="50">
        <f t="shared" si="8"/>
        <v>12</v>
      </c>
      <c r="AQ34" s="106">
        <f t="shared" si="9"/>
        <v>12</v>
      </c>
      <c r="AR34" s="47" t="str">
        <f t="shared" si="10"/>
        <v>Dennis Gullan</v>
      </c>
      <c r="AS34" s="45">
        <f t="shared" si="11"/>
        <v>7</v>
      </c>
      <c r="AT34" s="2"/>
      <c r="AU34" s="14">
        <v>26</v>
      </c>
      <c r="AV34" s="19" t="str">
        <f t="shared" si="12"/>
        <v>Peter Culham</v>
      </c>
      <c r="AW34" s="6">
        <f t="shared" si="13"/>
        <v>16</v>
      </c>
      <c r="AX34" s="6">
        <f t="shared" si="19"/>
        <v>15</v>
      </c>
      <c r="AY34" s="1">
        <f t="shared" si="14"/>
        <v>16</v>
      </c>
      <c r="AZ34" s="1">
        <f t="shared" si="20"/>
        <v>16</v>
      </c>
      <c r="BA34" s="9">
        <f>IF(AZ34="","",AZ34+COUNTIF($AZ$8:$AZ33,AZ34)/10)</f>
        <v>16</v>
      </c>
      <c r="BB34" s="14">
        <f>IF(C34="","",IF(OR(K34="Y",),COUNTIF(K$8:K34,"Y"),""))</f>
        <v>4</v>
      </c>
      <c r="BD34" s="91">
        <v>26</v>
      </c>
      <c r="BE34" s="91">
        <f t="shared" ca="1" si="21"/>
        <v>92</v>
      </c>
      <c r="BF34" s="98">
        <f>IF(BD34&lt;=RandTo,BE34+COUNTIF(BE$8:BE34,BE34)/100,MbrCnt+1)</f>
        <v>138</v>
      </c>
      <c r="BG34" s="91">
        <f t="shared" si="15"/>
        <v>26</v>
      </c>
    </row>
    <row r="35" spans="2:59" ht="12.75" thickBot="1" x14ac:dyDescent="0.25">
      <c r="B35" s="18"/>
      <c r="C35" s="51" t="str">
        <f t="shared" si="0"/>
        <v>Dieter Franke</v>
      </c>
      <c r="D35" s="7" t="str">
        <f t="shared" si="16"/>
        <v/>
      </c>
      <c r="E35" s="18"/>
      <c r="F35" s="14" t="str">
        <f>IF(C35="","",IF(K35="","",MAX(F$8:F34)+1))</f>
        <v/>
      </c>
      <c r="G35" s="42"/>
      <c r="H35" s="14" t="str">
        <f>IF($G35="","",MAX($H$7:$H34)+1)</f>
        <v/>
      </c>
      <c r="I35" s="14">
        <v>27</v>
      </c>
      <c r="J35" s="97"/>
      <c r="K35" s="112" t="str">
        <f t="shared" si="17"/>
        <v/>
      </c>
      <c r="L35" s="14" t="str">
        <f t="shared" si="22"/>
        <v/>
      </c>
      <c r="M35" s="48"/>
      <c r="N35" s="108" t="str">
        <f t="shared" si="18"/>
        <v>Robin Lardner</v>
      </c>
      <c r="O35" s="2"/>
      <c r="P35" s="56" t="str">
        <f>IF(P33="","","EW")</f>
        <v>EW</v>
      </c>
      <c r="Q35" s="56" t="str">
        <f>IF(OR(Q33="",T35="ERR"),"",INDEX($R$74:$R$126,MATCH(S35,$U$74:$U$126,0)))</f>
        <v>Kris Powell</v>
      </c>
      <c r="R35" s="56" t="str">
        <f>IF(OR(Q33="",T35="ERR"),"",INDEX($Q$74:$Q$126,MATCH(S35,$U$74:$U$126,0)))</f>
        <v>Graham Evans</v>
      </c>
      <c r="S35" s="56">
        <f>IF(Q33="","",IF($D$4="L-L",MIN($U$73,S34+1),IF($D$4="L-M",ROUNDDOWN($U$73/2,0)+S34,$U$73-S34+1)))</f>
        <v>14</v>
      </c>
      <c r="T35" s="56" t="str">
        <f>IF(AND(S35&lt;&gt;"",COUNTIF(S$9:S34,S35)&gt;0),"ERR","")</f>
        <v/>
      </c>
      <c r="U35" s="14" t="str">
        <f>IF(Q35="","",IF(Q35&lt;R35,PROPER(Q35)&amp;" &amp; "&amp;PROPER(R35),PROPER(R35)&amp;" &amp; "&amp;PROPER(Q35)))</f>
        <v>Graham Evans &amp; Kris Powell</v>
      </c>
      <c r="V35" s="14">
        <f>IF(U35="","",COUNTIF('Prev Pairs'!$L$3:$L$901,U35))</f>
        <v>0</v>
      </c>
      <c r="X35" s="127">
        <v>70</v>
      </c>
      <c r="Y35" s="16" t="s">
        <v>277</v>
      </c>
      <c r="Z35" s="16">
        <v>819530</v>
      </c>
      <c r="AA35" s="16" t="s">
        <v>58</v>
      </c>
      <c r="AB35" s="16" t="s">
        <v>41</v>
      </c>
      <c r="AC35" s="33">
        <v>42.81</v>
      </c>
      <c r="AD35" s="33">
        <v>0.74</v>
      </c>
      <c r="AE35" s="127">
        <v>108.5</v>
      </c>
      <c r="AF35" s="129" t="str">
        <f t="shared" si="1"/>
        <v>Dieter Franke</v>
      </c>
      <c r="AG35" s="114" t="b">
        <f>IF(Y35="",FALSE,IF(COUNTIF(Y$7:Y34,Y35)&gt;0,TRUE,FALSE))</f>
        <v>0</v>
      </c>
      <c r="AH35" s="114" t="str">
        <f t="shared" si="23"/>
        <v/>
      </c>
      <c r="AI35" s="80" t="str">
        <f t="shared" si="2"/>
        <v/>
      </c>
      <c r="AJ35" s="81" t="str">
        <f t="shared" si="3"/>
        <v/>
      </c>
      <c r="AK35" s="67" t="str">
        <f t="shared" si="4"/>
        <v/>
      </c>
      <c r="AL35" s="67" t="str">
        <f t="shared" si="5"/>
        <v/>
      </c>
      <c r="AM35" s="67" t="str">
        <f t="shared" si="6"/>
        <v/>
      </c>
      <c r="AN35" s="68" t="str">
        <f>IF(RSRankBy="R. Total",IF(AK35="","",AK35+COUNTIF(AK$8:AK34,AK35)/10),IF(RSRankBy="R. YTD",IF(AL35="","",AL35+COUNTIF(AL$8:AL34,AL35)/10),IF(AM35="","",AM35+COUNTIF(AM$8:AM34,AM35)/10)))</f>
        <v/>
      </c>
      <c r="AO35" s="105" t="str">
        <f t="shared" si="7"/>
        <v/>
      </c>
      <c r="AP35" s="50" t="str">
        <f t="shared" si="8"/>
        <v/>
      </c>
      <c r="AQ35" s="106" t="str">
        <f t="shared" si="9"/>
        <v/>
      </c>
      <c r="AR35" s="47" t="str">
        <f t="shared" si="10"/>
        <v>Dieter Franke</v>
      </c>
      <c r="AS35" s="45">
        <f t="shared" si="11"/>
        <v>7</v>
      </c>
      <c r="AT35" s="2"/>
      <c r="AU35" s="14">
        <v>27</v>
      </c>
      <c r="AV35" s="19" t="str">
        <f t="shared" si="12"/>
        <v>Robin Lardner</v>
      </c>
      <c r="AW35" s="6">
        <f t="shared" si="13"/>
        <v>13</v>
      </c>
      <c r="AX35" s="6">
        <f t="shared" si="19"/>
        <v>18</v>
      </c>
      <c r="AY35" s="1">
        <f t="shared" si="14"/>
        <v>13</v>
      </c>
      <c r="AZ35" s="1">
        <f t="shared" si="20"/>
        <v>13</v>
      </c>
      <c r="BA35" s="9">
        <f>IF(AZ35="","",AZ35+COUNTIF($AZ$8:$AZ34,AZ35)/10)</f>
        <v>13</v>
      </c>
      <c r="BB35" s="14" t="str">
        <f>IF(C35="","",IF(OR(K35="Y",),COUNTIF(K$8:K35,"Y"),""))</f>
        <v/>
      </c>
      <c r="BD35" s="91">
        <v>27</v>
      </c>
      <c r="BE35" s="91">
        <f t="shared" ca="1" si="21"/>
        <v>128</v>
      </c>
      <c r="BF35" s="98">
        <f>IF(BD35&lt;=RandTo,BE35+COUNTIF(BE$8:BE35,BE35)/100,MbrCnt+1)</f>
        <v>138</v>
      </c>
      <c r="BG35" s="91">
        <f t="shared" si="15"/>
        <v>27</v>
      </c>
    </row>
    <row r="36" spans="2:59" ht="12.75" thickBot="1" x14ac:dyDescent="0.25">
      <c r="B36" s="18"/>
      <c r="C36" s="51" t="str">
        <f t="shared" si="0"/>
        <v>Dion Curtis</v>
      </c>
      <c r="D36" s="7" t="str">
        <f t="shared" si="16"/>
        <v/>
      </c>
      <c r="E36" s="18"/>
      <c r="F36" s="14" t="str">
        <f>IF(C36="","",IF(K36="","",MAX(F$8:F35)+1))</f>
        <v/>
      </c>
      <c r="G36" s="42"/>
      <c r="H36" s="14" t="str">
        <f>IF($G36="","",MAX($H$7:$H35)+1)</f>
        <v/>
      </c>
      <c r="I36" s="14">
        <v>28</v>
      </c>
      <c r="J36" s="97"/>
      <c r="K36" s="112" t="str">
        <f t="shared" si="17"/>
        <v/>
      </c>
      <c r="L36" s="14" t="str">
        <f t="shared" si="22"/>
        <v/>
      </c>
      <c r="M36" s="48"/>
      <c r="N36" s="108" t="str">
        <f t="shared" si="18"/>
        <v>Roslyn Hughes</v>
      </c>
      <c r="O36" s="2"/>
      <c r="U36" s="10"/>
      <c r="V36" s="10"/>
      <c r="X36" s="127">
        <v>119</v>
      </c>
      <c r="Y36" s="16" t="s">
        <v>1426</v>
      </c>
      <c r="Z36" s="16">
        <v>1242717</v>
      </c>
      <c r="AA36" s="16" t="s">
        <v>9</v>
      </c>
      <c r="AB36" s="16" t="s">
        <v>95</v>
      </c>
      <c r="AC36" s="33">
        <v>7.0000000000000007E-2</v>
      </c>
      <c r="AD36" s="33">
        <v>0</v>
      </c>
      <c r="AE36" s="127">
        <v>0</v>
      </c>
      <c r="AF36" s="129" t="str">
        <f t="shared" si="1"/>
        <v>Dion Curtis</v>
      </c>
      <c r="AG36" s="114" t="b">
        <f>IF(Y36="",FALSE,IF(COUNTIF(Y$7:Y35,Y36)&gt;0,TRUE,FALSE))</f>
        <v>0</v>
      </c>
      <c r="AH36" s="114" t="str">
        <f t="shared" si="23"/>
        <v/>
      </c>
      <c r="AI36" s="80" t="str">
        <f t="shared" si="2"/>
        <v/>
      </c>
      <c r="AJ36" s="81" t="str">
        <f t="shared" si="3"/>
        <v/>
      </c>
      <c r="AK36" s="67" t="str">
        <f t="shared" si="4"/>
        <v/>
      </c>
      <c r="AL36" s="67" t="str">
        <f t="shared" si="5"/>
        <v/>
      </c>
      <c r="AM36" s="67" t="str">
        <f t="shared" si="6"/>
        <v/>
      </c>
      <c r="AN36" s="68" t="str">
        <f>IF(RSRankBy="R. Total",IF(AK36="","",AK36+COUNTIF(AK$8:AK35,AK36)/10),IF(RSRankBy="R. YTD",IF(AL36="","",AL36+COUNTIF(AL$8:AL35,AL36)/10),IF(AM36="","",AM36+COUNTIF(AM$8:AM35,AM36)/10)))</f>
        <v/>
      </c>
      <c r="AO36" s="105" t="str">
        <f t="shared" si="7"/>
        <v/>
      </c>
      <c r="AP36" s="50" t="str">
        <f t="shared" si="8"/>
        <v/>
      </c>
      <c r="AQ36" s="106" t="str">
        <f t="shared" si="9"/>
        <v/>
      </c>
      <c r="AR36" s="47" t="str">
        <f t="shared" si="10"/>
        <v>Dion Curtis</v>
      </c>
      <c r="AS36" s="45">
        <f t="shared" si="11"/>
        <v>7</v>
      </c>
      <c r="AU36" s="14">
        <v>28</v>
      </c>
      <c r="AV36" s="19" t="str">
        <f t="shared" si="12"/>
        <v>Roslyn Hughes</v>
      </c>
      <c r="AW36" s="6">
        <f t="shared" si="13"/>
        <v>19</v>
      </c>
      <c r="AX36" s="6">
        <f t="shared" si="19"/>
        <v>12</v>
      </c>
      <c r="AY36" s="1">
        <f t="shared" si="14"/>
        <v>19</v>
      </c>
      <c r="AZ36" s="1">
        <f t="shared" si="20"/>
        <v>19</v>
      </c>
      <c r="BA36" s="9">
        <f>IF(AZ36="","",AZ36+COUNTIF($AZ$8:$AZ35,AZ36)/10)</f>
        <v>19</v>
      </c>
      <c r="BB36" s="14" t="str">
        <f>IF(C36="","",IF(OR(K36="Y",),COUNTIF(K$8:K36,"Y"),""))</f>
        <v/>
      </c>
      <c r="BD36" s="91">
        <v>28</v>
      </c>
      <c r="BE36" s="91">
        <f t="shared" ca="1" si="21"/>
        <v>46</v>
      </c>
      <c r="BF36" s="98">
        <f>IF(BD36&lt;=RandTo,BE36+COUNTIF(BE$8:BE36,BE36)/100,MbrCnt+1)</f>
        <v>138</v>
      </c>
      <c r="BG36" s="91">
        <f t="shared" si="15"/>
        <v>28</v>
      </c>
    </row>
    <row r="37" spans="2:59" ht="12.75" thickBot="1" x14ac:dyDescent="0.25">
      <c r="B37" s="18"/>
      <c r="C37" s="51" t="str">
        <f t="shared" si="0"/>
        <v>Dita Hunt</v>
      </c>
      <c r="D37" s="7" t="str">
        <f t="shared" si="16"/>
        <v/>
      </c>
      <c r="E37" s="18"/>
      <c r="F37" s="14" t="str">
        <f>IF(C37="","",IF(K37="","",MAX(F$8:F36)+1))</f>
        <v/>
      </c>
      <c r="G37" s="42"/>
      <c r="H37" s="14" t="str">
        <f>IF($G37="","",MAX($H$7:$H36)+1)</f>
        <v/>
      </c>
      <c r="I37" s="14">
        <v>29</v>
      </c>
      <c r="J37" s="97"/>
      <c r="K37" s="112" t="str">
        <f t="shared" si="17"/>
        <v/>
      </c>
      <c r="L37" s="14" t="str">
        <f t="shared" si="22"/>
        <v/>
      </c>
      <c r="M37" s="48"/>
      <c r="N37" s="108" t="str">
        <f t="shared" si="18"/>
        <v>Sue Bateman</v>
      </c>
      <c r="O37" s="2"/>
      <c r="P37" s="55" t="str">
        <f>IF(Q37="","","Tbl")</f>
        <v>Tbl</v>
      </c>
      <c r="Q37" s="174">
        <f>IF(Q33="","",IF(Tables&gt;Q33,Q33+1,""))</f>
        <v>8</v>
      </c>
      <c r="R37" s="174"/>
      <c r="S37" s="56"/>
      <c r="U37" s="10"/>
      <c r="V37" s="10"/>
      <c r="X37" s="127">
        <v>25</v>
      </c>
      <c r="Y37" s="16" t="s">
        <v>369</v>
      </c>
      <c r="Z37" s="16">
        <v>293393</v>
      </c>
      <c r="AA37" s="16" t="s">
        <v>370</v>
      </c>
      <c r="AB37" s="16" t="s">
        <v>19</v>
      </c>
      <c r="AC37" s="33">
        <v>291.10000000000002</v>
      </c>
      <c r="AD37" s="33">
        <v>19.559999999999999</v>
      </c>
      <c r="AE37" s="127">
        <v>19.5</v>
      </c>
      <c r="AF37" s="129" t="str">
        <f t="shared" si="1"/>
        <v>Dita Hunt</v>
      </c>
      <c r="AG37" s="114" t="b">
        <f>IF(Y37="",FALSE,IF(COUNTIF(Y$7:Y36,Y37)&gt;0,TRUE,FALSE))</f>
        <v>0</v>
      </c>
      <c r="AH37" s="114" t="str">
        <f t="shared" si="23"/>
        <v/>
      </c>
      <c r="AI37" s="80" t="str">
        <f t="shared" si="2"/>
        <v/>
      </c>
      <c r="AJ37" s="81" t="str">
        <f t="shared" si="3"/>
        <v/>
      </c>
      <c r="AK37" s="67" t="str">
        <f t="shared" si="4"/>
        <v/>
      </c>
      <c r="AL37" s="67" t="str">
        <f t="shared" si="5"/>
        <v/>
      </c>
      <c r="AM37" s="67" t="str">
        <f t="shared" si="6"/>
        <v/>
      </c>
      <c r="AN37" s="68" t="str">
        <f>IF(RSRankBy="R. Total",IF(AK37="","",AK37+COUNTIF(AK$8:AK36,AK37)/10),IF(RSRankBy="R. YTD",IF(AL37="","",AL37+COUNTIF(AL$8:AL36,AL37)/10),IF(AM37="","",AM37+COUNTIF(AM$8:AM36,AM37)/10)))</f>
        <v/>
      </c>
      <c r="AO37" s="105" t="str">
        <f t="shared" si="7"/>
        <v/>
      </c>
      <c r="AP37" s="50" t="str">
        <f t="shared" si="8"/>
        <v/>
      </c>
      <c r="AQ37" s="106" t="str">
        <f t="shared" si="9"/>
        <v/>
      </c>
      <c r="AR37" s="47" t="str">
        <f t="shared" si="10"/>
        <v>Dita Hunt</v>
      </c>
      <c r="AS37" s="45">
        <f t="shared" si="11"/>
        <v>5</v>
      </c>
      <c r="AU37" s="14">
        <v>29</v>
      </c>
      <c r="AV37" s="19" t="str">
        <f t="shared" si="12"/>
        <v>Sue Bateman</v>
      </c>
      <c r="AW37" s="6">
        <f t="shared" si="13"/>
        <v>26</v>
      </c>
      <c r="AX37" s="6">
        <f t="shared" si="19"/>
        <v>5</v>
      </c>
      <c r="AY37" s="1">
        <f t="shared" si="14"/>
        <v>26</v>
      </c>
      <c r="AZ37" s="1">
        <f t="shared" si="20"/>
        <v>26</v>
      </c>
      <c r="BA37" s="9">
        <f>IF(AZ37="","",AZ37+COUNTIF($AZ$8:$AZ36,AZ37)/10)</f>
        <v>26</v>
      </c>
      <c r="BB37" s="14" t="str">
        <f>IF(C37="","",IF(OR(K37="Y",),COUNTIF(K$8:K37,"Y"),""))</f>
        <v/>
      </c>
      <c r="BD37" s="91">
        <v>29</v>
      </c>
      <c r="BE37" s="91">
        <f t="shared" ca="1" si="21"/>
        <v>108</v>
      </c>
      <c r="BF37" s="98">
        <f>IF(BD37&lt;=RandTo,BE37+COUNTIF(BE$8:BE37,BE37)/100,MbrCnt+1)</f>
        <v>138</v>
      </c>
      <c r="BG37" s="91">
        <f t="shared" si="15"/>
        <v>29</v>
      </c>
    </row>
    <row r="38" spans="2:59" ht="12.75" thickBot="1" x14ac:dyDescent="0.25">
      <c r="B38" s="18"/>
      <c r="C38" s="51" t="str">
        <f t="shared" si="0"/>
        <v>Don Sullivan</v>
      </c>
      <c r="D38" s="7" t="str">
        <f t="shared" si="16"/>
        <v/>
      </c>
      <c r="E38" s="18"/>
      <c r="F38" s="14" t="str">
        <f>IF(C38="","",IF(K38="","",MAX(F$8:F37)+1))</f>
        <v/>
      </c>
      <c r="G38" s="42"/>
      <c r="H38" s="14" t="str">
        <f>IF($G38="","",MAX($H$7:$H37)+1)</f>
        <v/>
      </c>
      <c r="I38" s="14">
        <v>30</v>
      </c>
      <c r="J38" s="97"/>
      <c r="K38" s="112" t="str">
        <f t="shared" si="17"/>
        <v/>
      </c>
      <c r="L38" s="14" t="str">
        <f t="shared" si="22"/>
        <v/>
      </c>
      <c r="M38" s="48"/>
      <c r="N38" s="108" t="str">
        <f t="shared" si="18"/>
        <v>Suzanne Tooth</v>
      </c>
      <c r="O38" s="2"/>
      <c r="P38" s="56" t="str">
        <f>IF(P37="","","NS")</f>
        <v>NS</v>
      </c>
      <c r="Q38" s="56" t="str">
        <f>IF(OR(Q37="",T38="ERR"),"",INDEX($R$74:$R$126,MATCH(S38,$U$74:$U$126,0)))</f>
        <v/>
      </c>
      <c r="R38" s="56" t="str">
        <f>IF(OR(Q37="",T38="ERR"),"",INDEX($Q$74:$Q$126,MATCH(S38,$U$74:$U$126,0)))</f>
        <v/>
      </c>
      <c r="S38" s="56">
        <f>IF(Q37="","",IF(OR($D$4="L-H",$D$4="L-M"),Q37,IF($D$4="L-L",Q37*2-1,"NFI")))</f>
        <v>8</v>
      </c>
      <c r="T38" s="56" t="str">
        <f>IF(AND(S38&lt;&gt;"",COUNTIF(S$9:S37,S38)&gt;0),"ERR","")</f>
        <v>ERR</v>
      </c>
      <c r="U38" s="14" t="str">
        <f>IF(Q38="","",IF(Q38&lt;R38,PROPER(Q38)&amp;" &amp; "&amp;PROPER(R38),PROPER(R38)&amp;" &amp; "&amp;PROPER(Q38)))</f>
        <v/>
      </c>
      <c r="V38" s="14" t="str">
        <f>IF(U38="","",COUNTIF('Prev Pairs'!$L$3:$L$901,U38))</f>
        <v/>
      </c>
      <c r="X38" s="127">
        <v>101.5</v>
      </c>
      <c r="Y38" s="16" t="s">
        <v>390</v>
      </c>
      <c r="Z38" s="16">
        <v>1218379</v>
      </c>
      <c r="AA38" s="16" t="s">
        <v>34</v>
      </c>
      <c r="AB38" s="16" t="s">
        <v>87</v>
      </c>
      <c r="AC38" s="33">
        <v>3.02</v>
      </c>
      <c r="AD38" s="33">
        <v>3.02</v>
      </c>
      <c r="AE38" s="127">
        <v>84.5</v>
      </c>
      <c r="AF38" s="129" t="str">
        <f t="shared" si="1"/>
        <v>Don Sullivan</v>
      </c>
      <c r="AG38" s="114" t="b">
        <f>IF(Y38="",FALSE,IF(COUNTIF(Y$7:Y37,Y38)&gt;0,TRUE,FALSE))</f>
        <v>0</v>
      </c>
      <c r="AH38" s="114" t="str">
        <f t="shared" si="23"/>
        <v/>
      </c>
      <c r="AI38" s="80" t="str">
        <f t="shared" si="2"/>
        <v/>
      </c>
      <c r="AJ38" s="81" t="str">
        <f t="shared" si="3"/>
        <v/>
      </c>
      <c r="AK38" s="67" t="str">
        <f t="shared" si="4"/>
        <v/>
      </c>
      <c r="AL38" s="67" t="str">
        <f t="shared" si="5"/>
        <v/>
      </c>
      <c r="AM38" s="67" t="str">
        <f t="shared" si="6"/>
        <v/>
      </c>
      <c r="AN38" s="68" t="str">
        <f>IF(RSRankBy="R. Total",IF(AK38="","",AK38+COUNTIF(AK$8:AK37,AK38)/10),IF(RSRankBy="R. YTD",IF(AL38="","",AL38+COUNTIF(AL$8:AL37,AL38)/10),IF(AM38="","",AM38+COUNTIF(AM$8:AM37,AM38)/10)))</f>
        <v/>
      </c>
      <c r="AO38" s="105" t="str">
        <f t="shared" si="7"/>
        <v/>
      </c>
      <c r="AP38" s="50" t="str">
        <f t="shared" si="8"/>
        <v/>
      </c>
      <c r="AQ38" s="106" t="str">
        <f t="shared" si="9"/>
        <v/>
      </c>
      <c r="AR38" s="47" t="str">
        <f t="shared" si="10"/>
        <v>Don Sullivan</v>
      </c>
      <c r="AS38" s="45">
        <f t="shared" si="11"/>
        <v>9</v>
      </c>
      <c r="AU38" s="14">
        <v>30</v>
      </c>
      <c r="AV38" s="19" t="str">
        <f t="shared" si="12"/>
        <v>Suzanne Tooth</v>
      </c>
      <c r="AW38" s="6">
        <f t="shared" si="13"/>
        <v>24</v>
      </c>
      <c r="AX38" s="6">
        <f t="shared" si="19"/>
        <v>7</v>
      </c>
      <c r="AY38" s="1">
        <f t="shared" si="14"/>
        <v>24</v>
      </c>
      <c r="AZ38" s="1">
        <f t="shared" si="20"/>
        <v>24</v>
      </c>
      <c r="BA38" s="9">
        <f>IF(AZ38="","",AZ38+COUNTIF($AZ$8:$AZ37,AZ38)/10)</f>
        <v>24</v>
      </c>
      <c r="BB38" s="14" t="str">
        <f>IF(C38="","",IF(OR(K38="Y",),COUNTIF(K$8:K38,"Y"),""))</f>
        <v/>
      </c>
      <c r="BD38" s="91">
        <v>30</v>
      </c>
      <c r="BE38" s="91">
        <f t="shared" ca="1" si="21"/>
        <v>105</v>
      </c>
      <c r="BF38" s="98">
        <f>IF(BD38&lt;=RandTo,BE38+COUNTIF(BE$8:BE38,BE38)/100,MbrCnt+1)</f>
        <v>138</v>
      </c>
      <c r="BG38" s="91">
        <f t="shared" si="15"/>
        <v>30</v>
      </c>
    </row>
    <row r="39" spans="2:59" ht="12.75" thickBot="1" x14ac:dyDescent="0.25">
      <c r="B39" s="18"/>
      <c r="C39" s="51" t="str">
        <f t="shared" si="0"/>
        <v>Donna Molloy</v>
      </c>
      <c r="D39" s="7">
        <f t="shared" si="16"/>
        <v>10</v>
      </c>
      <c r="E39" s="18" t="s">
        <v>381</v>
      </c>
      <c r="F39" s="14">
        <f>IF(C39="","",IF(K39="","",MAX(F$8:F38)+1))</f>
        <v>5</v>
      </c>
      <c r="G39" s="42"/>
      <c r="H39" s="14" t="str">
        <f>IF($G39="","",MAX($H$7:$H38)+1)</f>
        <v/>
      </c>
      <c r="I39" s="14">
        <v>31</v>
      </c>
      <c r="J39" s="97"/>
      <c r="K39" s="112" t="str">
        <f t="shared" si="17"/>
        <v>Y</v>
      </c>
      <c r="L39" s="14" t="str">
        <f t="shared" si="22"/>
        <v>Donna Molloy</v>
      </c>
      <c r="M39" s="48"/>
      <c r="N39" s="108" t="str">
        <f t="shared" si="18"/>
        <v/>
      </c>
      <c r="O39" s="2"/>
      <c r="P39" s="56" t="str">
        <f>IF(P37="","","EW")</f>
        <v>EW</v>
      </c>
      <c r="Q39" s="56" t="str">
        <f>IF(OR(Q37="",T39="ERR"),"",INDEX($R$74:$R$126,MATCH(S39,$U$74:$U$126,0)))</f>
        <v>Lyn Willett</v>
      </c>
      <c r="R39" s="56" t="str">
        <f>IF(OR(Q37="",T39="ERR"),"",INDEX($Q$74:$Q$126,MATCH(S39,$U$74:$U$126,0)))</f>
        <v>Kevin Tant</v>
      </c>
      <c r="S39" s="56">
        <f>IF(Q37="","",IF($D$4="L-L",MIN($U$73,S38+1),IF($D$4="L-M",ROUNDDOWN($U$73/2,0)+S38,$U$73-S38+1)))</f>
        <v>15</v>
      </c>
      <c r="T39" s="56" t="str">
        <f>IF(AND(S39&lt;&gt;"",COUNTIF(S$9:S38,S39)&gt;0),"ERR","")</f>
        <v/>
      </c>
      <c r="U39" s="14" t="str">
        <f>IF(Q39="","",IF(Q39&lt;R39,PROPER(Q39)&amp;" &amp; "&amp;PROPER(R39),PROPER(R39)&amp;" &amp; "&amp;PROPER(Q39)))</f>
        <v>Kevin Tant &amp; Lyn Willett</v>
      </c>
      <c r="V39" s="14">
        <f>IF(U39="","",COUNTIF('Prev Pairs'!$L$3:$L$901,U39))</f>
        <v>1</v>
      </c>
      <c r="X39" s="127">
        <v>68</v>
      </c>
      <c r="Y39" s="16" t="s">
        <v>84</v>
      </c>
      <c r="Z39" s="16">
        <v>510092</v>
      </c>
      <c r="AA39" s="16" t="s">
        <v>9</v>
      </c>
      <c r="AB39" s="16" t="s">
        <v>41</v>
      </c>
      <c r="AC39" s="33">
        <v>48.82</v>
      </c>
      <c r="AD39" s="33">
        <v>6.23</v>
      </c>
      <c r="AE39" s="127">
        <v>66</v>
      </c>
      <c r="AF39" s="129" t="str">
        <f t="shared" si="1"/>
        <v>Donna Molloy</v>
      </c>
      <c r="AG39" s="114" t="b">
        <f>IF(Y39="",FALSE,IF(COUNTIF(Y$7:Y38,Y39)&gt;0,TRUE,FALSE))</f>
        <v>0</v>
      </c>
      <c r="AH39" s="114" t="str">
        <f t="shared" si="23"/>
        <v>Y</v>
      </c>
      <c r="AI39" s="80">
        <f t="shared" si="2"/>
        <v>48.82</v>
      </c>
      <c r="AJ39" s="81">
        <f t="shared" si="3"/>
        <v>6.23</v>
      </c>
      <c r="AK39" s="67">
        <f t="shared" si="4"/>
        <v>18</v>
      </c>
      <c r="AL39" s="67">
        <f t="shared" si="5"/>
        <v>23</v>
      </c>
      <c r="AM39" s="67">
        <f t="shared" si="6"/>
        <v>21</v>
      </c>
      <c r="AN39" s="68">
        <f>IF(RSRankBy="R. Total",IF(AK39="","",AK39+COUNTIF(AK$8:AK38,AK39)/10),IF(RSRankBy="R. YTD",IF(AL39="","",AL39+COUNTIF(AL$8:AL38,AL39)/10),IF(AM39="","",AM39+COUNTIF(AM$8:AM38,AM39)/10)))</f>
        <v>21</v>
      </c>
      <c r="AO39" s="105">
        <f t="shared" si="7"/>
        <v>21</v>
      </c>
      <c r="AP39" s="50">
        <f t="shared" si="8"/>
        <v>10</v>
      </c>
      <c r="AQ39" s="106">
        <f t="shared" si="9"/>
        <v>10</v>
      </c>
      <c r="AR39" s="47" t="str">
        <f t="shared" si="10"/>
        <v>Donna Molloy</v>
      </c>
      <c r="AS39" s="45">
        <f t="shared" si="11"/>
        <v>7</v>
      </c>
      <c r="AU39" s="14">
        <v>31</v>
      </c>
      <c r="AV39" s="19" t="str">
        <f t="shared" si="12"/>
        <v/>
      </c>
      <c r="AW39" s="6" t="str">
        <f t="shared" si="13"/>
        <v/>
      </c>
      <c r="AX39" s="6" t="str">
        <f t="shared" si="19"/>
        <v/>
      </c>
      <c r="AY39" s="1" t="str">
        <f t="shared" si="14"/>
        <v/>
      </c>
      <c r="AZ39" s="1" t="str">
        <f t="shared" si="20"/>
        <v/>
      </c>
      <c r="BA39" s="9" t="str">
        <f>IF(AZ39="","",AZ39+COUNTIF($AZ$8:$AZ38,AZ39)/10)</f>
        <v/>
      </c>
      <c r="BB39" s="14">
        <f>IF(C39="","",IF(OR(K39="Y",),COUNTIF(K$8:K39,"Y"),""))</f>
        <v>5</v>
      </c>
      <c r="BD39" s="91">
        <v>31</v>
      </c>
      <c r="BE39" s="91">
        <f t="shared" ca="1" si="21"/>
        <v>136</v>
      </c>
      <c r="BF39" s="98">
        <f>IF(BD39&lt;=RandTo,BE39+COUNTIF(BE$8:BE39,BE39)/100,MbrCnt+1)</f>
        <v>138</v>
      </c>
      <c r="BG39" s="91">
        <f t="shared" si="15"/>
        <v>31</v>
      </c>
    </row>
    <row r="40" spans="2:59" ht="12.75" thickBot="1" x14ac:dyDescent="0.25">
      <c r="B40" s="18"/>
      <c r="C40" s="51" t="str">
        <f t="shared" si="0"/>
        <v>Elaine Caswell</v>
      </c>
      <c r="D40" s="7" t="str">
        <f t="shared" si="16"/>
        <v/>
      </c>
      <c r="E40" s="18"/>
      <c r="F40" s="14" t="str">
        <f>IF(C40="","",IF(K40="","",MAX(F$8:F39)+1))</f>
        <v/>
      </c>
      <c r="G40" s="42"/>
      <c r="H40" s="14" t="str">
        <f>IF($G40="","",MAX($H$7:$H39)+1)</f>
        <v/>
      </c>
      <c r="I40" s="14">
        <v>32</v>
      </c>
      <c r="J40" s="97"/>
      <c r="K40" s="112" t="str">
        <f t="shared" si="17"/>
        <v/>
      </c>
      <c r="L40" s="14" t="str">
        <f t="shared" si="22"/>
        <v/>
      </c>
      <c r="M40" s="48"/>
      <c r="N40" s="108" t="str">
        <f t="shared" si="18"/>
        <v/>
      </c>
      <c r="O40" s="2"/>
      <c r="U40" s="10"/>
      <c r="V40" s="10"/>
      <c r="X40" s="127">
        <v>75</v>
      </c>
      <c r="Y40" s="16" t="s">
        <v>272</v>
      </c>
      <c r="Z40" s="16">
        <v>1065841</v>
      </c>
      <c r="AA40" s="16" t="s">
        <v>58</v>
      </c>
      <c r="AB40" s="16" t="s">
        <v>41</v>
      </c>
      <c r="AC40" s="33">
        <v>38.32</v>
      </c>
      <c r="AD40" s="33">
        <v>5.88</v>
      </c>
      <c r="AE40" s="127">
        <v>70</v>
      </c>
      <c r="AF40" s="129" t="str">
        <f t="shared" si="1"/>
        <v>Elaine Caswell</v>
      </c>
      <c r="AG40" s="114" t="b">
        <f>IF(Y40="",FALSE,IF(COUNTIF(Y$7:Y39,Y40)&gt;0,TRUE,FALSE))</f>
        <v>0</v>
      </c>
      <c r="AH40" s="114" t="str">
        <f t="shared" si="23"/>
        <v/>
      </c>
      <c r="AI40" s="80" t="str">
        <f t="shared" si="2"/>
        <v/>
      </c>
      <c r="AJ40" s="81" t="str">
        <f t="shared" si="3"/>
        <v/>
      </c>
      <c r="AK40" s="67" t="str">
        <f t="shared" si="4"/>
        <v/>
      </c>
      <c r="AL40" s="67" t="str">
        <f t="shared" si="5"/>
        <v/>
      </c>
      <c r="AM40" s="67" t="str">
        <f t="shared" si="6"/>
        <v/>
      </c>
      <c r="AN40" s="68" t="str">
        <f>IF(RSRankBy="R. Total",IF(AK40="","",AK40+COUNTIF(AK$8:AK39,AK40)/10),IF(RSRankBy="R. YTD",IF(AL40="","",AL40+COUNTIF(AL$8:AL39,AL40)/10),IF(AM40="","",AM40+COUNTIF(AM$8:AM39,AM40)/10)))</f>
        <v/>
      </c>
      <c r="AO40" s="105" t="str">
        <f t="shared" si="7"/>
        <v/>
      </c>
      <c r="AP40" s="50" t="str">
        <f t="shared" si="8"/>
        <v/>
      </c>
      <c r="AQ40" s="106" t="str">
        <f t="shared" si="9"/>
        <v/>
      </c>
      <c r="AR40" s="47" t="str">
        <f t="shared" si="10"/>
        <v>Elaine Caswell</v>
      </c>
      <c r="AS40" s="45">
        <f t="shared" si="11"/>
        <v>8</v>
      </c>
      <c r="AU40" s="14">
        <v>32</v>
      </c>
      <c r="AV40" s="19" t="str">
        <f t="shared" si="12"/>
        <v/>
      </c>
      <c r="AW40" s="6" t="str">
        <f t="shared" si="13"/>
        <v/>
      </c>
      <c r="AX40" s="6" t="str">
        <f t="shared" si="19"/>
        <v/>
      </c>
      <c r="AY40" s="1" t="str">
        <f t="shared" si="14"/>
        <v/>
      </c>
      <c r="AZ40" s="1" t="str">
        <f t="shared" si="20"/>
        <v/>
      </c>
      <c r="BA40" s="9" t="str">
        <f>IF(AZ40="","",AZ40+COUNTIF($AZ$8:$AZ39,AZ40)/10)</f>
        <v/>
      </c>
      <c r="BB40" s="14" t="str">
        <f>IF(C40="","",IF(OR(K40="Y",),COUNTIF(K$8:K40,"Y"),""))</f>
        <v/>
      </c>
      <c r="BD40" s="91">
        <v>32</v>
      </c>
      <c r="BE40" s="91">
        <f t="shared" ca="1" si="21"/>
        <v>120</v>
      </c>
      <c r="BF40" s="98">
        <f>IF(BD40&lt;=RandTo,BE40+COUNTIF(BE$8:BE40,BE40)/100,MbrCnt+1)</f>
        <v>138</v>
      </c>
      <c r="BG40" s="91">
        <f t="shared" si="15"/>
        <v>32</v>
      </c>
    </row>
    <row r="41" spans="2:59" ht="12.75" thickBot="1" x14ac:dyDescent="0.25">
      <c r="B41" s="18"/>
      <c r="C41" s="51" t="str">
        <f t="shared" ref="C41:C72" si="24">IF(Y41="","",AR41)</f>
        <v>Elainne Haley</v>
      </c>
      <c r="D41" s="7" t="str">
        <f t="shared" si="16"/>
        <v/>
      </c>
      <c r="E41" s="18"/>
      <c r="F41" s="14" t="str">
        <f>IF(C41="","",IF(K41="","",MAX(F$8:F40)+1))</f>
        <v/>
      </c>
      <c r="G41" s="42"/>
      <c r="H41" s="14" t="str">
        <f>IF($G41="","",MAX($H$7:$H40)+1)</f>
        <v/>
      </c>
      <c r="I41" s="14">
        <v>33</v>
      </c>
      <c r="J41" s="97"/>
      <c r="K41" s="112" t="str">
        <f t="shared" si="17"/>
        <v/>
      </c>
      <c r="L41" s="14" t="str">
        <f t="shared" si="22"/>
        <v/>
      </c>
      <c r="M41" s="48"/>
      <c r="N41" s="108" t="str">
        <f t="shared" si="18"/>
        <v/>
      </c>
      <c r="O41" s="2"/>
      <c r="P41" s="55" t="str">
        <f>IF(Q41="","","Tbl")</f>
        <v/>
      </c>
      <c r="Q41" s="174" t="str">
        <f>IF(Q37="","",IF(Tables&gt;Q37,Q37+1,""))</f>
        <v/>
      </c>
      <c r="R41" s="174"/>
      <c r="S41" s="56"/>
      <c r="U41" s="10"/>
      <c r="V41" s="10"/>
      <c r="X41" s="127">
        <v>4</v>
      </c>
      <c r="Y41" s="16" t="s">
        <v>44</v>
      </c>
      <c r="Z41" s="16">
        <v>657891</v>
      </c>
      <c r="AA41" s="16" t="s">
        <v>58</v>
      </c>
      <c r="AB41" s="16" t="s">
        <v>12</v>
      </c>
      <c r="AC41" s="33">
        <v>1511.73</v>
      </c>
      <c r="AD41" s="33">
        <v>11.88</v>
      </c>
      <c r="AE41" s="127">
        <v>41</v>
      </c>
      <c r="AF41" s="129" t="str">
        <f t="shared" ref="AF41:AF72" si="25">IF(Y41="","",AR41)</f>
        <v>Elainne Haley</v>
      </c>
      <c r="AG41" s="114" t="b">
        <f>IF(Y41="",FALSE,IF(COUNTIF(Y$7:Y40,Y41)&gt;0,TRUE,FALSE))</f>
        <v>0</v>
      </c>
      <c r="AH41" s="114" t="str">
        <f t="shared" si="23"/>
        <v/>
      </c>
      <c r="AI41" s="80" t="str">
        <f t="shared" ref="AI41:AI72" si="26">IF(AH41="","",AC41)</f>
        <v/>
      </c>
      <c r="AJ41" s="81" t="str">
        <f t="shared" ref="AJ41:AJ72" si="27">IF(AH41="","",AD41)</f>
        <v/>
      </c>
      <c r="AK41" s="67" t="str">
        <f t="shared" ref="AK41:AK72" si="28">IF(AI41="","",_xlfn.RANK.EQ(AI41,$AI$9:$AI$165))</f>
        <v/>
      </c>
      <c r="AL41" s="67" t="str">
        <f t="shared" ref="AL41:AL72" si="29">IF(AJ41="","",_xlfn.RANK.EQ(AJ41,$AJ$9:$AJ$165))</f>
        <v/>
      </c>
      <c r="AM41" s="67" t="str">
        <f t="shared" ref="AM41:AM72" si="30">IF(OR(AK41="",AL41=""),"",ROUND(AVERAGE(AK41:AL41),0))</f>
        <v/>
      </c>
      <c r="AN41" s="68" t="str">
        <f>IF(RSRankBy="R. Total",IF(AK41="","",AK41+COUNTIF(AK$8:AK40,AK41)/10),IF(RSRankBy="R. YTD",IF(AL41="","",AL41+COUNTIF(AL$8:AL40,AL41)/10),IF(AM41="","",AM41+COUNTIF(AM$8:AM40,AM41)/10)))</f>
        <v/>
      </c>
      <c r="AO41" s="105" t="str">
        <f t="shared" ref="AO41:AO72" si="31">IF(AN41="","",_xlfn.RANK.EQ(AN41,$AN$9:$AN$165,1))</f>
        <v/>
      </c>
      <c r="AP41" s="50" t="str">
        <f t="shared" ref="AP41:AP72" si="32">IF(AH41="","",_xlfn.RANK.EQ(AO41,$AO$9:$AO$165))</f>
        <v/>
      </c>
      <c r="AQ41" s="106" t="str">
        <f t="shared" ref="AQ41:AQ72" si="33">IF(AP41="","",VLOOKUP(AP41,tblRandRank,4,FALSE))</f>
        <v/>
      </c>
      <c r="AR41" s="47" t="str">
        <f t="shared" ref="AR41:AR72" si="34">IF(OR(AG41,Y41=""),"",IF(AS41="",Y41,RIGHT(Y41,LEN(Y41)-(AS41+1))&amp;" "&amp;LEFT(Y41,AS41-1)))</f>
        <v>Elainne Haley</v>
      </c>
      <c r="AS41" s="45">
        <f t="shared" ref="AS41:AS72" si="35">IF(Y41="","",IF(ISERROR(FIND(",",Y41)),"",FIND(",",Y41)))</f>
        <v>6</v>
      </c>
      <c r="AU41" s="14">
        <v>33</v>
      </c>
      <c r="AV41" s="19" t="str">
        <f t="shared" ref="AV41:AV64" si="36">IF(AU41&gt;$E$7,"",INDEX($C$9:$C$149,MATCH(AU41,$BB$9:$BB$154,0)))</f>
        <v/>
      </c>
      <c r="AW41" s="6" t="str">
        <f t="shared" ref="AW41:AW64" si="37">IF(OR($AV41=""),"",_xlfn.RANK.EQ(BA41,$BA$9:$BA$64,1))</f>
        <v/>
      </c>
      <c r="AX41" s="6" t="str">
        <f t="shared" si="19"/>
        <v/>
      </c>
      <c r="AY41" s="1" t="str">
        <f t="shared" ref="AY41:AY64" si="38">IF(OR($AV41=""),"",VLOOKUP(AV41,$C$9:$D$149,2,FALSE))</f>
        <v/>
      </c>
      <c r="AZ41" s="1" t="str">
        <f t="shared" ref="AZ41:AZ64" si="39">IF(OR($AV41=""),"",IF(ISERROR(AY41),MbrCnt+1,IF(AY41="",MbrCnt+1,AY41)))</f>
        <v/>
      </c>
      <c r="BA41" s="9" t="str">
        <f>IF(AZ41="","",AZ41+COUNTIF($AZ$8:$AZ40,AZ41)/10)</f>
        <v/>
      </c>
      <c r="BB41" s="14" t="str">
        <f>IF(C41="","",IF(OR(K41="Y",),COUNTIF(K$8:K41,"Y"),""))</f>
        <v/>
      </c>
      <c r="BD41" s="91">
        <v>33</v>
      </c>
      <c r="BE41" s="91">
        <f t="shared" ref="BE41:BE64" ca="1" si="40">(MOD(RIGHT(PI()/BD41,2)+DoY,MbrCnt))</f>
        <v>128</v>
      </c>
      <c r="BF41" s="98">
        <f>IF(BD41&lt;=RandTo,BE41+COUNTIF(BE$8:BE41,BE41)/100,MbrCnt+1)</f>
        <v>138</v>
      </c>
      <c r="BG41" s="91">
        <f t="shared" ref="BG41:BG64" si="41">IF(BD41&gt;RandTo,BD41,_xlfn.RANK.EQ(BF41,$BF$9:$BF$64,1))</f>
        <v>33</v>
      </c>
    </row>
    <row r="42" spans="2:59" ht="12.75" thickBot="1" x14ac:dyDescent="0.25">
      <c r="B42" s="18"/>
      <c r="C42" s="51" t="str">
        <f t="shared" si="24"/>
        <v>Elisabeth Watt</v>
      </c>
      <c r="D42" s="7" t="str">
        <f t="shared" si="16"/>
        <v/>
      </c>
      <c r="E42" s="18"/>
      <c r="F42" s="14" t="str">
        <f>IF(C42="","",IF(K42="","",MAX(F$8:F41)+1))</f>
        <v/>
      </c>
      <c r="G42" s="42"/>
      <c r="H42" s="14" t="str">
        <f>IF($G42="","",MAX($H$7:$H41)+1)</f>
        <v/>
      </c>
      <c r="I42" s="14">
        <v>34</v>
      </c>
      <c r="J42" s="97"/>
      <c r="K42" s="112" t="str">
        <f t="shared" si="17"/>
        <v/>
      </c>
      <c r="L42" s="14" t="str">
        <f t="shared" si="22"/>
        <v/>
      </c>
      <c r="M42" s="48"/>
      <c r="N42" s="108" t="str">
        <f t="shared" si="18"/>
        <v/>
      </c>
      <c r="O42" s="2"/>
      <c r="P42" s="56" t="str">
        <f>IF(P41="","","NS")</f>
        <v/>
      </c>
      <c r="Q42" s="56" t="str">
        <f>IF(OR(Q41="",T42="ERR"),"",INDEX($R$74:$R$126,MATCH(S42,$U$74:$U$126,0)))</f>
        <v/>
      </c>
      <c r="R42" s="56" t="str">
        <f>IF(OR(Q41="",T42="ERR"),"",INDEX($Q$74:$Q$126,MATCH(S42,$U$74:$U$126,0)))</f>
        <v/>
      </c>
      <c r="S42" s="56" t="str">
        <f>IF(Q41="","",IF(OR($D$4="L-H",$D$4="L-M"),Q41,IF($D$4="L-L",Q41*2-1,"NFI")))</f>
        <v/>
      </c>
      <c r="T42" s="56" t="str">
        <f>IF(AND(S42&lt;&gt;"",COUNTIF(S$9:S41,S42)&gt;0),"ERR","")</f>
        <v/>
      </c>
      <c r="U42" s="14" t="str">
        <f>IF(Q42="","",IF(Q42&lt;R42,PROPER(Q42)&amp;" &amp; "&amp;PROPER(R42),PROPER(R42)&amp;" &amp; "&amp;PROPER(Q42)))</f>
        <v/>
      </c>
      <c r="V42" s="14" t="str">
        <f>IF(U42="","",COUNTIF('Prev Pairs'!$L$3:$L$901,U42))</f>
        <v/>
      </c>
      <c r="X42" s="127">
        <v>56</v>
      </c>
      <c r="Y42" s="16" t="s">
        <v>91</v>
      </c>
      <c r="Z42" s="16">
        <v>522384</v>
      </c>
      <c r="AA42" s="16" t="s">
        <v>58</v>
      </c>
      <c r="AB42" s="16" t="s">
        <v>43</v>
      </c>
      <c r="AC42" s="33">
        <v>79.319999999999993</v>
      </c>
      <c r="AD42" s="33">
        <v>6.68</v>
      </c>
      <c r="AE42" s="127">
        <v>63</v>
      </c>
      <c r="AF42" s="129" t="str">
        <f t="shared" si="25"/>
        <v>Elisabeth Watt</v>
      </c>
      <c r="AG42" s="114" t="b">
        <f>IF(Y42="",FALSE,IF(COUNTIF(Y$7:Y41,Y42)&gt;0,TRUE,FALSE))</f>
        <v>0</v>
      </c>
      <c r="AH42" s="114" t="str">
        <f t="shared" si="23"/>
        <v/>
      </c>
      <c r="AI42" s="80" t="str">
        <f t="shared" si="26"/>
        <v/>
      </c>
      <c r="AJ42" s="81" t="str">
        <f t="shared" si="27"/>
        <v/>
      </c>
      <c r="AK42" s="67" t="str">
        <f t="shared" si="28"/>
        <v/>
      </c>
      <c r="AL42" s="67" t="str">
        <f t="shared" si="29"/>
        <v/>
      </c>
      <c r="AM42" s="67" t="str">
        <f t="shared" si="30"/>
        <v/>
      </c>
      <c r="AN42" s="68" t="str">
        <f>IF(RSRankBy="R. Total",IF(AK42="","",AK42+COUNTIF(AK$8:AK41,AK42)/10),IF(RSRankBy="R. YTD",IF(AL42="","",AL42+COUNTIF(AL$8:AL41,AL42)/10),IF(AM42="","",AM42+COUNTIF(AM$8:AM41,AM42)/10)))</f>
        <v/>
      </c>
      <c r="AO42" s="105" t="str">
        <f t="shared" si="31"/>
        <v/>
      </c>
      <c r="AP42" s="50" t="str">
        <f t="shared" si="32"/>
        <v/>
      </c>
      <c r="AQ42" s="106" t="str">
        <f t="shared" si="33"/>
        <v/>
      </c>
      <c r="AR42" s="47" t="str">
        <f t="shared" si="34"/>
        <v>Elisabeth Watt</v>
      </c>
      <c r="AS42" s="45">
        <f t="shared" si="35"/>
        <v>5</v>
      </c>
      <c r="AU42" s="14">
        <v>34</v>
      </c>
      <c r="AV42" s="19" t="str">
        <f t="shared" si="36"/>
        <v/>
      </c>
      <c r="AW42" s="6" t="str">
        <f t="shared" si="37"/>
        <v/>
      </c>
      <c r="AX42" s="6" t="str">
        <f t="shared" si="19"/>
        <v/>
      </c>
      <c r="AY42" s="1" t="str">
        <f t="shared" si="38"/>
        <v/>
      </c>
      <c r="AZ42" s="1" t="str">
        <f t="shared" si="39"/>
        <v/>
      </c>
      <c r="BA42" s="9" t="str">
        <f>IF(AZ42="","",AZ42+COUNTIF($AZ$8:$AZ41,AZ42)/10)</f>
        <v/>
      </c>
      <c r="BB42" s="14" t="str">
        <f>IF(C42="","",IF(OR(K42="Y",),COUNTIF(K$8:K42,"Y"),""))</f>
        <v/>
      </c>
      <c r="BD42" s="91">
        <v>34</v>
      </c>
      <c r="BE42" s="91">
        <f t="shared" ca="1" si="40"/>
        <v>55</v>
      </c>
      <c r="BF42" s="98">
        <f>IF(BD42&lt;=RandTo,BE42+COUNTIF(BE$8:BE42,BE42)/100,MbrCnt+1)</f>
        <v>138</v>
      </c>
      <c r="BG42" s="91">
        <f t="shared" si="41"/>
        <v>34</v>
      </c>
    </row>
    <row r="43" spans="2:59" ht="12.75" thickBot="1" x14ac:dyDescent="0.25">
      <c r="B43" s="18"/>
      <c r="C43" s="51" t="str">
        <f t="shared" si="24"/>
        <v>Elita Parszuto</v>
      </c>
      <c r="D43" s="7" t="str">
        <f t="shared" si="16"/>
        <v/>
      </c>
      <c r="E43" s="18"/>
      <c r="F43" s="14" t="str">
        <f>IF(C43="","",IF(K43="","",MAX(F$8:F42)+1))</f>
        <v/>
      </c>
      <c r="G43" s="42"/>
      <c r="H43" s="14" t="str">
        <f>IF($G43="","",MAX($H$7:$H42)+1)</f>
        <v/>
      </c>
      <c r="I43" s="14">
        <v>35</v>
      </c>
      <c r="J43" s="97"/>
      <c r="K43" s="112" t="str">
        <f t="shared" si="17"/>
        <v/>
      </c>
      <c r="L43" s="14" t="str">
        <f t="shared" si="22"/>
        <v/>
      </c>
      <c r="M43" s="48"/>
      <c r="N43" s="108" t="str">
        <f t="shared" si="18"/>
        <v/>
      </c>
      <c r="O43" s="2"/>
      <c r="P43" s="56" t="str">
        <f>IF(P41="","","EW")</f>
        <v/>
      </c>
      <c r="Q43" s="56" t="str">
        <f>IF(OR(Q41="",T43="ERR"),"",INDEX($R$74:$R$126,MATCH(S43,$U$74:$U$126,0)))</f>
        <v/>
      </c>
      <c r="R43" s="56" t="str">
        <f>IF(OR(Q41="",T43="ERR"),"",INDEX($Q$74:$Q$126,MATCH(S43,$U$74:$U$126,0)))</f>
        <v/>
      </c>
      <c r="S43" s="56" t="str">
        <f>IF(Q41="","",IF($D$4="L-L",MIN($U$73,S42+1),IF($D$4="L-M",ROUNDDOWN($U$73/2,0)+S42,$U$73-S42+1)))</f>
        <v/>
      </c>
      <c r="T43" s="56" t="str">
        <f>IF(AND(S43&lt;&gt;"",COUNTIF(S$9:S42,S43)&gt;0),"ERR","")</f>
        <v/>
      </c>
      <c r="U43" s="14" t="str">
        <f>IF(Q43="","",IF(Q43&lt;R43,PROPER(Q43)&amp;" &amp; "&amp;PROPER(R43),PROPER(R43)&amp;" &amp; "&amp;PROPER(Q43)))</f>
        <v/>
      </c>
      <c r="V43" s="14" t="str">
        <f>IF(U43="","",COUNTIF('Prev Pairs'!$L$3:$L$901,U43))</f>
        <v/>
      </c>
      <c r="X43" s="127">
        <v>130</v>
      </c>
      <c r="Y43" s="16" t="s">
        <v>1437</v>
      </c>
      <c r="Z43" s="16">
        <v>1125486</v>
      </c>
      <c r="AA43" s="16" t="s">
        <v>9</v>
      </c>
      <c r="AB43" s="16" t="s">
        <v>87</v>
      </c>
      <c r="AC43" s="33">
        <v>2.74</v>
      </c>
      <c r="AD43" s="33">
        <v>0</v>
      </c>
      <c r="AE43" s="127">
        <v>0</v>
      </c>
      <c r="AF43" s="129" t="str">
        <f t="shared" si="25"/>
        <v>Elita Parszuto</v>
      </c>
      <c r="AG43" s="114" t="b">
        <f>IF(Y43="",FALSE,IF(COUNTIF(Y$7:Y42,Y43)&gt;0,TRUE,FALSE))</f>
        <v>0</v>
      </c>
      <c r="AH43" s="114" t="str">
        <f t="shared" si="23"/>
        <v/>
      </c>
      <c r="AI43" s="80" t="str">
        <f t="shared" si="26"/>
        <v/>
      </c>
      <c r="AJ43" s="81" t="str">
        <f t="shared" si="27"/>
        <v/>
      </c>
      <c r="AK43" s="67" t="str">
        <f t="shared" si="28"/>
        <v/>
      </c>
      <c r="AL43" s="67" t="str">
        <f t="shared" si="29"/>
        <v/>
      </c>
      <c r="AM43" s="67" t="str">
        <f t="shared" si="30"/>
        <v/>
      </c>
      <c r="AN43" s="68" t="str">
        <f>IF(RSRankBy="R. Total",IF(AK43="","",AK43+COUNTIF(AK$8:AK42,AK43)/10),IF(RSRankBy="R. YTD",IF(AL43="","",AL43+COUNTIF(AL$8:AL42,AL43)/10),IF(AM43="","",AM43+COUNTIF(AM$8:AM42,AM43)/10)))</f>
        <v/>
      </c>
      <c r="AO43" s="105" t="str">
        <f t="shared" si="31"/>
        <v/>
      </c>
      <c r="AP43" s="50" t="str">
        <f t="shared" si="32"/>
        <v/>
      </c>
      <c r="AQ43" s="106" t="str">
        <f t="shared" si="33"/>
        <v/>
      </c>
      <c r="AR43" s="47" t="str">
        <f t="shared" si="34"/>
        <v>Elita Parszuto</v>
      </c>
      <c r="AS43" s="45">
        <f t="shared" si="35"/>
        <v>9</v>
      </c>
      <c r="AU43" s="14">
        <v>35</v>
      </c>
      <c r="AV43" s="19" t="str">
        <f t="shared" si="36"/>
        <v/>
      </c>
      <c r="AW43" s="6" t="str">
        <f t="shared" si="37"/>
        <v/>
      </c>
      <c r="AX43" s="6" t="str">
        <f t="shared" si="19"/>
        <v/>
      </c>
      <c r="AY43" s="1" t="str">
        <f t="shared" si="38"/>
        <v/>
      </c>
      <c r="AZ43" s="1" t="str">
        <f t="shared" si="39"/>
        <v/>
      </c>
      <c r="BA43" s="9" t="str">
        <f>IF(AZ43="","",AZ43+COUNTIF($AZ$8:$AZ42,AZ43)/10)</f>
        <v/>
      </c>
      <c r="BB43" s="14" t="str">
        <f>IF(C43="","",IF(OR(K43="Y",),COUNTIF(K$8:K43,"Y"),""))</f>
        <v/>
      </c>
      <c r="BD43" s="91">
        <v>35</v>
      </c>
      <c r="BE43" s="91">
        <f t="shared" ca="1" si="40"/>
        <v>94</v>
      </c>
      <c r="BF43" s="98">
        <f>IF(BD43&lt;=RandTo,BE43+COUNTIF(BE$8:BE43,BE43)/100,MbrCnt+1)</f>
        <v>138</v>
      </c>
      <c r="BG43" s="91">
        <f t="shared" si="41"/>
        <v>35</v>
      </c>
    </row>
    <row r="44" spans="2:59" ht="12.75" thickBot="1" x14ac:dyDescent="0.25">
      <c r="B44" s="18"/>
      <c r="C44" s="51" t="str">
        <f t="shared" si="24"/>
        <v>Elizabeth Baker</v>
      </c>
      <c r="D44" s="7" t="str">
        <f t="shared" si="16"/>
        <v/>
      </c>
      <c r="E44" s="18"/>
      <c r="F44" s="14" t="str">
        <f>IF(C44="","",IF(K44="","",MAX(F$8:F43)+1))</f>
        <v/>
      </c>
      <c r="G44" s="42"/>
      <c r="H44" s="14" t="str">
        <f>IF($G44="","",MAX($H$7:$H43)+1)</f>
        <v/>
      </c>
      <c r="I44" s="14">
        <v>36</v>
      </c>
      <c r="J44" s="97"/>
      <c r="K44" s="112" t="str">
        <f t="shared" si="17"/>
        <v/>
      </c>
      <c r="L44" s="14" t="str">
        <f t="shared" si="22"/>
        <v/>
      </c>
      <c r="M44" s="48"/>
      <c r="N44" s="108" t="str">
        <f t="shared" si="18"/>
        <v/>
      </c>
      <c r="O44" s="2"/>
      <c r="U44" s="10"/>
      <c r="V44" s="10"/>
      <c r="X44" s="127">
        <v>50</v>
      </c>
      <c r="Y44" s="16" t="s">
        <v>40</v>
      </c>
      <c r="Z44" s="16">
        <v>1004141</v>
      </c>
      <c r="AA44" s="16" t="s">
        <v>9</v>
      </c>
      <c r="AB44" s="16" t="s">
        <v>25</v>
      </c>
      <c r="AC44" s="33">
        <v>97</v>
      </c>
      <c r="AD44" s="33">
        <v>14.86</v>
      </c>
      <c r="AE44" s="127">
        <v>30</v>
      </c>
      <c r="AF44" s="129" t="str">
        <f t="shared" si="25"/>
        <v>Elizabeth Baker</v>
      </c>
      <c r="AG44" s="114" t="b">
        <f>IF(Y44="",FALSE,IF(COUNTIF(Y$7:Y43,Y44)&gt;0,TRUE,FALSE))</f>
        <v>0</v>
      </c>
      <c r="AH44" s="114" t="str">
        <f t="shared" si="23"/>
        <v/>
      </c>
      <c r="AI44" s="80" t="str">
        <f t="shared" si="26"/>
        <v/>
      </c>
      <c r="AJ44" s="81" t="str">
        <f t="shared" si="27"/>
        <v/>
      </c>
      <c r="AK44" s="67" t="str">
        <f t="shared" si="28"/>
        <v/>
      </c>
      <c r="AL44" s="67" t="str">
        <f t="shared" si="29"/>
        <v/>
      </c>
      <c r="AM44" s="67" t="str">
        <f t="shared" si="30"/>
        <v/>
      </c>
      <c r="AN44" s="68" t="str">
        <f>IF(RSRankBy="R. Total",IF(AK44="","",AK44+COUNTIF(AK$8:AK43,AK44)/10),IF(RSRankBy="R. YTD",IF(AL44="","",AL44+COUNTIF(AL$8:AL43,AL44)/10),IF(AM44="","",AM44+COUNTIF(AM$8:AM43,AM44)/10)))</f>
        <v/>
      </c>
      <c r="AO44" s="105" t="str">
        <f t="shared" si="31"/>
        <v/>
      </c>
      <c r="AP44" s="50" t="str">
        <f t="shared" si="32"/>
        <v/>
      </c>
      <c r="AQ44" s="106" t="str">
        <f t="shared" si="33"/>
        <v/>
      </c>
      <c r="AR44" s="47" t="str">
        <f t="shared" si="34"/>
        <v>Elizabeth Baker</v>
      </c>
      <c r="AS44" s="45">
        <f t="shared" si="35"/>
        <v>6</v>
      </c>
      <c r="AU44" s="14">
        <v>36</v>
      </c>
      <c r="AV44" s="19" t="str">
        <f t="shared" si="36"/>
        <v/>
      </c>
      <c r="AW44" s="6" t="str">
        <f t="shared" si="37"/>
        <v/>
      </c>
      <c r="AX44" s="6" t="str">
        <f t="shared" si="19"/>
        <v/>
      </c>
      <c r="AY44" s="1" t="str">
        <f t="shared" si="38"/>
        <v/>
      </c>
      <c r="AZ44" s="1" t="str">
        <f t="shared" si="39"/>
        <v/>
      </c>
      <c r="BA44" s="9" t="str">
        <f>IF(AZ44="","",AZ44+COUNTIF($AZ$8:$AZ43,AZ44)/10)</f>
        <v/>
      </c>
      <c r="BB44" s="14" t="str">
        <f>IF(C44="","",IF(OR(K44="Y",),COUNTIF(K$8:K44,"Y"),""))</f>
        <v/>
      </c>
      <c r="BD44" s="91">
        <v>36</v>
      </c>
      <c r="BE44" s="91">
        <f t="shared" ca="1" si="40"/>
        <v>104</v>
      </c>
      <c r="BF44" s="98">
        <f>IF(BD44&lt;=RandTo,BE44+COUNTIF(BE$8:BE44,BE44)/100,MbrCnt+1)</f>
        <v>138</v>
      </c>
      <c r="BG44" s="91">
        <f t="shared" si="41"/>
        <v>36</v>
      </c>
    </row>
    <row r="45" spans="2:59" ht="12.75" thickBot="1" x14ac:dyDescent="0.25">
      <c r="B45" s="18"/>
      <c r="C45" s="51" t="str">
        <f t="shared" si="24"/>
        <v>Faye Thomson</v>
      </c>
      <c r="D45" s="7">
        <f t="shared" si="16"/>
        <v>23</v>
      </c>
      <c r="E45" s="18" t="s">
        <v>381</v>
      </c>
      <c r="F45" s="14">
        <f>IF(C45="","",IF(K45="","",MAX(F$8:F44)+1))</f>
        <v>6</v>
      </c>
      <c r="G45" s="42"/>
      <c r="H45" s="14" t="str">
        <f>IF($G45="","",MAX($H$7:$H44)+1)</f>
        <v/>
      </c>
      <c r="I45" s="14">
        <v>37</v>
      </c>
      <c r="J45" s="97"/>
      <c r="K45" s="112" t="str">
        <f t="shared" si="17"/>
        <v>Y</v>
      </c>
      <c r="L45" s="14" t="str">
        <f t="shared" si="22"/>
        <v>Faye Thomson</v>
      </c>
      <c r="M45" s="48"/>
      <c r="N45" s="108" t="str">
        <f t="shared" si="18"/>
        <v/>
      </c>
      <c r="O45" s="2"/>
      <c r="P45" s="55" t="str">
        <f>IF(Q45="","","Tbl")</f>
        <v/>
      </c>
      <c r="Q45" s="174" t="str">
        <f>IF(Q41="","",IF(Tables&gt;Q41,Q41+1,""))</f>
        <v/>
      </c>
      <c r="R45" s="174"/>
      <c r="S45" s="56"/>
      <c r="U45" s="10"/>
      <c r="V45" s="10"/>
      <c r="X45" s="127">
        <v>21</v>
      </c>
      <c r="Y45" s="16" t="s">
        <v>45</v>
      </c>
      <c r="Z45" s="16">
        <v>298654</v>
      </c>
      <c r="AA45" s="16" t="s">
        <v>9</v>
      </c>
      <c r="AB45" s="16" t="s">
        <v>19</v>
      </c>
      <c r="AC45" s="33">
        <v>354.44</v>
      </c>
      <c r="AD45" s="33">
        <v>9.6199999999999992</v>
      </c>
      <c r="AE45" s="127">
        <v>47</v>
      </c>
      <c r="AF45" s="129" t="str">
        <f t="shared" si="25"/>
        <v>Faye Thomson</v>
      </c>
      <c r="AG45" s="114" t="b">
        <f>IF(Y45="",FALSE,IF(COUNTIF(Y$7:Y44,Y45)&gt;0,TRUE,FALSE))</f>
        <v>0</v>
      </c>
      <c r="AH45" s="114" t="str">
        <f t="shared" si="23"/>
        <v>Y</v>
      </c>
      <c r="AI45" s="80">
        <f t="shared" si="26"/>
        <v>354.44</v>
      </c>
      <c r="AJ45" s="81">
        <f t="shared" si="27"/>
        <v>9.6199999999999992</v>
      </c>
      <c r="AK45" s="67">
        <f t="shared" si="28"/>
        <v>5</v>
      </c>
      <c r="AL45" s="67">
        <f t="shared" si="29"/>
        <v>14</v>
      </c>
      <c r="AM45" s="67">
        <f t="shared" si="30"/>
        <v>10</v>
      </c>
      <c r="AN45" s="68">
        <f>IF(RSRankBy="R. Total",IF(AK45="","",AK45+COUNTIF(AK$8:AK44,AK45)/10),IF(RSRankBy="R. YTD",IF(AL45="","",AL45+COUNTIF(AL$8:AL44,AL45)/10),IF(AM45="","",AM45+COUNTIF(AM$8:AM44,AM45)/10)))</f>
        <v>10</v>
      </c>
      <c r="AO45" s="105">
        <f t="shared" si="31"/>
        <v>8</v>
      </c>
      <c r="AP45" s="50">
        <f t="shared" si="32"/>
        <v>23</v>
      </c>
      <c r="AQ45" s="106">
        <f t="shared" si="33"/>
        <v>23</v>
      </c>
      <c r="AR45" s="47" t="str">
        <f t="shared" si="34"/>
        <v>Faye Thomson</v>
      </c>
      <c r="AS45" s="45">
        <f t="shared" si="35"/>
        <v>8</v>
      </c>
      <c r="AU45" s="14">
        <v>37</v>
      </c>
      <c r="AV45" s="19" t="str">
        <f t="shared" si="36"/>
        <v/>
      </c>
      <c r="AW45" s="6" t="str">
        <f t="shared" si="37"/>
        <v/>
      </c>
      <c r="AX45" s="6" t="str">
        <f t="shared" si="19"/>
        <v/>
      </c>
      <c r="AY45" s="1" t="str">
        <f t="shared" si="38"/>
        <v/>
      </c>
      <c r="AZ45" s="1" t="str">
        <f t="shared" si="39"/>
        <v/>
      </c>
      <c r="BA45" s="9" t="str">
        <f>IF(AZ45="","",AZ45+COUNTIF($AZ$8:$AZ44,AZ45)/10)</f>
        <v/>
      </c>
      <c r="BB45" s="14">
        <f>IF(C45="","",IF(OR(K45="Y",),COUNTIF(K$8:K45,"Y"),""))</f>
        <v>6</v>
      </c>
      <c r="BD45" s="91">
        <v>37</v>
      </c>
      <c r="BE45" s="91">
        <f t="shared" ca="1" si="40"/>
        <v>48</v>
      </c>
      <c r="BF45" s="98">
        <f>IF(BD45&lt;=RandTo,BE45+COUNTIF(BE$8:BE45,BE45)/100,MbrCnt+1)</f>
        <v>138</v>
      </c>
      <c r="BG45" s="91">
        <f t="shared" si="41"/>
        <v>37</v>
      </c>
    </row>
    <row r="46" spans="2:59" ht="12.75" thickBot="1" x14ac:dyDescent="0.25">
      <c r="B46" s="18"/>
      <c r="C46" s="51" t="str">
        <f t="shared" si="24"/>
        <v>Gai Morton</v>
      </c>
      <c r="D46" s="7" t="str">
        <f t="shared" si="16"/>
        <v/>
      </c>
      <c r="E46" s="18"/>
      <c r="F46" s="14" t="str">
        <f>IF(C46="","",IF(K46="","",MAX(F$8:F45)+1))</f>
        <v/>
      </c>
      <c r="G46" s="42"/>
      <c r="H46" s="14" t="str">
        <f>IF($G46="","",MAX($H$7:$H45)+1)</f>
        <v/>
      </c>
      <c r="I46" s="14">
        <v>38</v>
      </c>
      <c r="J46" s="97"/>
      <c r="K46" s="112" t="str">
        <f t="shared" si="17"/>
        <v/>
      </c>
      <c r="L46" s="14" t="str">
        <f t="shared" si="22"/>
        <v/>
      </c>
      <c r="M46" s="48"/>
      <c r="N46" s="108" t="str">
        <f t="shared" si="18"/>
        <v/>
      </c>
      <c r="O46" s="2"/>
      <c r="P46" s="56" t="str">
        <f>IF(P45="","","NS")</f>
        <v/>
      </c>
      <c r="Q46" s="56" t="str">
        <f>IF(OR(Q45="",T46="ERR"),"",INDEX($R$74:$R$126,MATCH(S46,$U$74:$U$126,0)))</f>
        <v/>
      </c>
      <c r="R46" s="56" t="str">
        <f>IF(OR(Q45="",T46="ERR"),"",INDEX($Q$74:$Q$126,MATCH(S46,$U$74:$U$126,0)))</f>
        <v/>
      </c>
      <c r="S46" s="56" t="str">
        <f>IF(Q45="","",IF(OR($D$4="L-H",$D$4="L-M"),Q45,IF($D$4="L-L",Q45*2-1,"NFI")))</f>
        <v/>
      </c>
      <c r="T46" s="56" t="str">
        <f>IF(AND(S46&lt;&gt;"",COUNTIF(S$9:S45,S46)&gt;0),"ERR","")</f>
        <v/>
      </c>
      <c r="U46" s="14" t="str">
        <f>IF(Q46="","",IF(Q46&lt;R46,PROPER(Q46)&amp;" &amp; "&amp;PROPER(R46),PROPER(R46)&amp;" &amp; "&amp;PROPER(Q46)))</f>
        <v/>
      </c>
      <c r="V46" s="14" t="str">
        <f>IF(U46="","",COUNTIF('Prev Pairs'!$L$3:$L$901,U46))</f>
        <v/>
      </c>
      <c r="X46" s="127">
        <v>127</v>
      </c>
      <c r="Y46" s="16" t="s">
        <v>1434</v>
      </c>
      <c r="Z46" s="16">
        <v>854867</v>
      </c>
      <c r="AA46" s="16" t="s">
        <v>9</v>
      </c>
      <c r="AB46" s="16" t="s">
        <v>63</v>
      </c>
      <c r="AC46" s="33">
        <v>5.16</v>
      </c>
      <c r="AD46" s="33">
        <v>0</v>
      </c>
      <c r="AE46" s="127">
        <v>0</v>
      </c>
      <c r="AF46" s="129" t="str">
        <f t="shared" si="25"/>
        <v>Gai Morton</v>
      </c>
      <c r="AG46" s="114" t="b">
        <f>IF(Y46="",FALSE,IF(COUNTIF(Y$7:Y45,Y46)&gt;0,TRUE,FALSE))</f>
        <v>0</v>
      </c>
      <c r="AH46" s="114" t="str">
        <f t="shared" si="23"/>
        <v/>
      </c>
      <c r="AI46" s="80" t="str">
        <f t="shared" si="26"/>
        <v/>
      </c>
      <c r="AJ46" s="81" t="str">
        <f t="shared" si="27"/>
        <v/>
      </c>
      <c r="AK46" s="67" t="str">
        <f t="shared" si="28"/>
        <v/>
      </c>
      <c r="AL46" s="67" t="str">
        <f t="shared" si="29"/>
        <v/>
      </c>
      <c r="AM46" s="67" t="str">
        <f t="shared" si="30"/>
        <v/>
      </c>
      <c r="AN46" s="68" t="str">
        <f>IF(RSRankBy="R. Total",IF(AK46="","",AK46+COUNTIF(AK$8:AK45,AK46)/10),IF(RSRankBy="R. YTD",IF(AL46="","",AL46+COUNTIF(AL$8:AL45,AL46)/10),IF(AM46="","",AM46+COUNTIF(AM$8:AM45,AM46)/10)))</f>
        <v/>
      </c>
      <c r="AO46" s="105" t="str">
        <f t="shared" si="31"/>
        <v/>
      </c>
      <c r="AP46" s="50" t="str">
        <f t="shared" si="32"/>
        <v/>
      </c>
      <c r="AQ46" s="106" t="str">
        <f t="shared" si="33"/>
        <v/>
      </c>
      <c r="AR46" s="47" t="str">
        <f t="shared" si="34"/>
        <v>Gai Morton</v>
      </c>
      <c r="AS46" s="45">
        <f t="shared" si="35"/>
        <v>7</v>
      </c>
      <c r="AU46" s="14">
        <v>38</v>
      </c>
      <c r="AV46" s="19" t="str">
        <f t="shared" si="36"/>
        <v/>
      </c>
      <c r="AW46" s="6" t="str">
        <f t="shared" si="37"/>
        <v/>
      </c>
      <c r="AX46" s="6" t="str">
        <f t="shared" si="19"/>
        <v/>
      </c>
      <c r="AY46" s="1" t="str">
        <f t="shared" si="38"/>
        <v/>
      </c>
      <c r="AZ46" s="1" t="str">
        <f t="shared" si="39"/>
        <v/>
      </c>
      <c r="BA46" s="9" t="str">
        <f>IF(AZ46="","",AZ46+COUNTIF($AZ$8:$AZ45,AZ46)/10)</f>
        <v/>
      </c>
      <c r="BB46" s="14" t="str">
        <f>IF(C46="","",IF(OR(K46="Y",),COUNTIF(K$8:K46,"Y"),""))</f>
        <v/>
      </c>
      <c r="BD46" s="91">
        <v>38</v>
      </c>
      <c r="BE46" s="91">
        <f t="shared" ca="1" si="40"/>
        <v>58</v>
      </c>
      <c r="BF46" s="98">
        <f>IF(BD46&lt;=RandTo,BE46+COUNTIF(BE$8:BE46,BE46)/100,MbrCnt+1)</f>
        <v>138</v>
      </c>
      <c r="BG46" s="91">
        <f t="shared" si="41"/>
        <v>38</v>
      </c>
    </row>
    <row r="47" spans="2:59" ht="12.75" thickBot="1" x14ac:dyDescent="0.25">
      <c r="B47" s="18"/>
      <c r="C47" s="51" t="str">
        <f t="shared" si="24"/>
        <v>Gary Parker</v>
      </c>
      <c r="D47" s="7">
        <f t="shared" si="16"/>
        <v>9</v>
      </c>
      <c r="E47" s="18" t="s">
        <v>381</v>
      </c>
      <c r="F47" s="14">
        <f>IF(C47="","",IF(K47="","",MAX(F$8:F46)+1))</f>
        <v>7</v>
      </c>
      <c r="G47" s="42"/>
      <c r="H47" s="14" t="str">
        <f>IF($G47="","",MAX($H$7:$H46)+1)</f>
        <v/>
      </c>
      <c r="I47" s="14">
        <v>39</v>
      </c>
      <c r="J47" s="97"/>
      <c r="K47" s="112" t="str">
        <f t="shared" si="17"/>
        <v>Y</v>
      </c>
      <c r="L47" s="14" t="str">
        <f t="shared" si="22"/>
        <v>Gary Parker</v>
      </c>
      <c r="M47" s="48"/>
      <c r="N47" s="108" t="str">
        <f t="shared" si="18"/>
        <v/>
      </c>
      <c r="O47" s="2"/>
      <c r="P47" s="56" t="str">
        <f>IF(P45="","","EW")</f>
        <v/>
      </c>
      <c r="Q47" s="56" t="str">
        <f>IF(OR(Q45="",T47="ERR"),"",INDEX($R$74:$R$126,MATCH(S47,$U$74:$U$126,0)))</f>
        <v/>
      </c>
      <c r="R47" s="56" t="str">
        <f>IF(OR(Q45="",T47="ERR"),"",INDEX($Q$74:$Q$126,MATCH(S47,$U$74:$U$126,0)))</f>
        <v/>
      </c>
      <c r="S47" s="56" t="str">
        <f>IF(Q45="","",IF($D$4="L-L",MIN($U$73,S46+1),IF($D$4="L-M",ROUNDDOWN($U$73/2,0)+S46,$U$73-S46+1)))</f>
        <v/>
      </c>
      <c r="T47" s="56" t="str">
        <f>IF(AND(S47&lt;&gt;"",COUNTIF(S$9:S46,S47)&gt;0),"ERR","")</f>
        <v/>
      </c>
      <c r="U47" s="14" t="str">
        <f>IF(Q47="","",IF(Q47&lt;R47,PROPER(Q47)&amp;" &amp; "&amp;PROPER(R47),PROPER(R47)&amp;" &amp; "&amp;PROPER(Q47)))</f>
        <v/>
      </c>
      <c r="V47" s="14" t="str">
        <f>IF(U47="","",COUNTIF('Prev Pairs'!$L$3:$L$901,U47))</f>
        <v/>
      </c>
      <c r="X47" s="127">
        <v>82</v>
      </c>
      <c r="Y47" s="16" t="s">
        <v>76</v>
      </c>
      <c r="Z47" s="16">
        <v>1077678</v>
      </c>
      <c r="AA47" s="16" t="s">
        <v>9</v>
      </c>
      <c r="AB47" s="16" t="s">
        <v>48</v>
      </c>
      <c r="AC47" s="33">
        <v>28.67</v>
      </c>
      <c r="AD47" s="33">
        <v>6.26</v>
      </c>
      <c r="AE47" s="127">
        <v>65</v>
      </c>
      <c r="AF47" s="129" t="str">
        <f t="shared" si="25"/>
        <v>Gary Parker</v>
      </c>
      <c r="AG47" s="114" t="b">
        <f>IF(Y47="",FALSE,IF(COUNTIF(Y$7:Y46,Y47)&gt;0,TRUE,FALSE))</f>
        <v>0</v>
      </c>
      <c r="AH47" s="114" t="str">
        <f t="shared" si="23"/>
        <v>Y</v>
      </c>
      <c r="AI47" s="80">
        <f t="shared" si="26"/>
        <v>28.67</v>
      </c>
      <c r="AJ47" s="81">
        <f t="shared" si="27"/>
        <v>6.26</v>
      </c>
      <c r="AK47" s="67">
        <f t="shared" si="28"/>
        <v>23</v>
      </c>
      <c r="AL47" s="67">
        <f t="shared" si="29"/>
        <v>22</v>
      </c>
      <c r="AM47" s="67">
        <f t="shared" si="30"/>
        <v>23</v>
      </c>
      <c r="AN47" s="68">
        <f>IF(RSRankBy="R. Total",IF(AK47="","",AK47+COUNTIF(AK$8:AK46,AK47)/10),IF(RSRankBy="R. YTD",IF(AL47="","",AL47+COUNTIF(AL$8:AL46,AL47)/10),IF(AM47="","",AM47+COUNTIF(AM$8:AM46,AM47)/10)))</f>
        <v>23</v>
      </c>
      <c r="AO47" s="105">
        <f t="shared" si="31"/>
        <v>22</v>
      </c>
      <c r="AP47" s="50">
        <f t="shared" si="32"/>
        <v>9</v>
      </c>
      <c r="AQ47" s="106">
        <f t="shared" si="33"/>
        <v>9</v>
      </c>
      <c r="AR47" s="47" t="str">
        <f t="shared" si="34"/>
        <v>Gary Parker</v>
      </c>
      <c r="AS47" s="45">
        <f t="shared" si="35"/>
        <v>7</v>
      </c>
      <c r="AU47" s="14">
        <v>39</v>
      </c>
      <c r="AV47" s="19" t="str">
        <f t="shared" si="36"/>
        <v/>
      </c>
      <c r="AW47" s="6" t="str">
        <f t="shared" si="37"/>
        <v/>
      </c>
      <c r="AX47" s="6" t="str">
        <f t="shared" si="19"/>
        <v/>
      </c>
      <c r="AY47" s="1" t="str">
        <f t="shared" si="38"/>
        <v/>
      </c>
      <c r="AZ47" s="1" t="str">
        <f t="shared" si="39"/>
        <v/>
      </c>
      <c r="BA47" s="9" t="str">
        <f>IF(AZ47="","",AZ47+COUNTIF($AZ$8:$AZ46,AZ47)/10)</f>
        <v/>
      </c>
      <c r="BB47" s="14">
        <f>IF(C47="","",IF(OR(K47="Y",),COUNTIF(K$8:K47,"Y"),""))</f>
        <v>7</v>
      </c>
      <c r="BD47" s="91">
        <v>39</v>
      </c>
      <c r="BE47" s="91">
        <f t="shared" ca="1" si="40"/>
        <v>76</v>
      </c>
      <c r="BF47" s="98">
        <f>IF(BD47&lt;=RandTo,BE47+COUNTIF(BE$8:BE47,BE47)/100,MbrCnt+1)</f>
        <v>138</v>
      </c>
      <c r="BG47" s="91">
        <f t="shared" si="41"/>
        <v>39</v>
      </c>
    </row>
    <row r="48" spans="2:59" ht="12.75" thickBot="1" x14ac:dyDescent="0.25">
      <c r="B48" s="18"/>
      <c r="C48" s="51" t="str">
        <f t="shared" si="24"/>
        <v>George Palavestra</v>
      </c>
      <c r="D48" s="7" t="str">
        <f t="shared" si="16"/>
        <v/>
      </c>
      <c r="E48" s="18"/>
      <c r="F48" s="14" t="str">
        <f>IF(C48="","",IF(K48="","",MAX(F$8:F47)+1))</f>
        <v/>
      </c>
      <c r="G48" s="42"/>
      <c r="H48" s="14" t="str">
        <f>IF($G48="","",MAX($H$7:$H47)+1)</f>
        <v/>
      </c>
      <c r="I48" s="14">
        <v>40</v>
      </c>
      <c r="J48" s="97"/>
      <c r="K48" s="112" t="str">
        <f t="shared" si="17"/>
        <v/>
      </c>
      <c r="L48" s="14" t="str">
        <f t="shared" si="22"/>
        <v/>
      </c>
      <c r="M48" s="48"/>
      <c r="N48" s="108" t="str">
        <f t="shared" si="18"/>
        <v/>
      </c>
      <c r="O48" s="2"/>
      <c r="U48" s="10"/>
      <c r="V48" s="10"/>
      <c r="X48" s="127">
        <v>71</v>
      </c>
      <c r="Y48" s="16" t="s">
        <v>373</v>
      </c>
      <c r="Z48" s="16">
        <v>1153366</v>
      </c>
      <c r="AA48" s="16" t="s">
        <v>374</v>
      </c>
      <c r="AB48" s="16" t="s">
        <v>41</v>
      </c>
      <c r="AC48" s="33">
        <v>42.34</v>
      </c>
      <c r="AD48" s="33">
        <v>14.47</v>
      </c>
      <c r="AE48" s="127">
        <v>32</v>
      </c>
      <c r="AF48" s="129" t="str">
        <f t="shared" si="25"/>
        <v>George Palavestra</v>
      </c>
      <c r="AG48" s="114" t="b">
        <f>IF(Y48="",FALSE,IF(COUNTIF(Y$7:Y47,Y48)&gt;0,TRUE,FALSE))</f>
        <v>0</v>
      </c>
      <c r="AH48" s="114" t="str">
        <f t="shared" si="23"/>
        <v/>
      </c>
      <c r="AI48" s="80" t="str">
        <f t="shared" si="26"/>
        <v/>
      </c>
      <c r="AJ48" s="81" t="str">
        <f t="shared" si="27"/>
        <v/>
      </c>
      <c r="AK48" s="67" t="str">
        <f t="shared" si="28"/>
        <v/>
      </c>
      <c r="AL48" s="67" t="str">
        <f t="shared" si="29"/>
        <v/>
      </c>
      <c r="AM48" s="67" t="str">
        <f t="shared" si="30"/>
        <v/>
      </c>
      <c r="AN48" s="68" t="str">
        <f>IF(RSRankBy="R. Total",IF(AK48="","",AK48+COUNTIF(AK$8:AK47,AK48)/10),IF(RSRankBy="R. YTD",IF(AL48="","",AL48+COUNTIF(AL$8:AL47,AL48)/10),IF(AM48="","",AM48+COUNTIF(AM$8:AM47,AM48)/10)))</f>
        <v/>
      </c>
      <c r="AO48" s="105" t="str">
        <f t="shared" si="31"/>
        <v/>
      </c>
      <c r="AP48" s="50" t="str">
        <f t="shared" si="32"/>
        <v/>
      </c>
      <c r="AQ48" s="106" t="str">
        <f t="shared" si="33"/>
        <v/>
      </c>
      <c r="AR48" s="47" t="str">
        <f t="shared" si="34"/>
        <v>George Palavestra</v>
      </c>
      <c r="AS48" s="45">
        <f t="shared" si="35"/>
        <v>11</v>
      </c>
      <c r="AU48" s="14">
        <v>40</v>
      </c>
      <c r="AV48" s="19" t="str">
        <f t="shared" si="36"/>
        <v/>
      </c>
      <c r="AW48" s="6" t="str">
        <f t="shared" si="37"/>
        <v/>
      </c>
      <c r="AX48" s="6" t="str">
        <f t="shared" si="19"/>
        <v/>
      </c>
      <c r="AY48" s="1" t="str">
        <f t="shared" si="38"/>
        <v/>
      </c>
      <c r="AZ48" s="1" t="str">
        <f t="shared" si="39"/>
        <v/>
      </c>
      <c r="BA48" s="9" t="str">
        <f>IF(AZ48="","",AZ48+COUNTIF($AZ$8:$AZ47,AZ48)/10)</f>
        <v/>
      </c>
      <c r="BB48" s="14" t="str">
        <f>IF(C48="","",IF(OR(K48="Y",),COUNTIF(K$8:K48,"Y"),""))</f>
        <v/>
      </c>
      <c r="BD48" s="91">
        <v>40</v>
      </c>
      <c r="BE48" s="91">
        <f t="shared" ca="1" si="40"/>
        <v>87</v>
      </c>
      <c r="BF48" s="98">
        <f>IF(BD48&lt;=RandTo,BE48+COUNTIF(BE$8:BE48,BE48)/100,MbrCnt+1)</f>
        <v>138</v>
      </c>
      <c r="BG48" s="91">
        <f t="shared" si="41"/>
        <v>40</v>
      </c>
    </row>
    <row r="49" spans="2:59" ht="12.75" thickBot="1" x14ac:dyDescent="0.25">
      <c r="B49" s="18"/>
      <c r="C49" s="51" t="str">
        <f t="shared" si="24"/>
        <v>Glenice De Montemas</v>
      </c>
      <c r="D49" s="7" t="str">
        <f t="shared" si="16"/>
        <v/>
      </c>
      <c r="E49" s="18"/>
      <c r="F49" s="14" t="str">
        <f>IF(C49="","",IF(K49="","",MAX(F$8:F48)+1))</f>
        <v/>
      </c>
      <c r="G49" s="42"/>
      <c r="H49" s="14" t="str">
        <f>IF($G49="","",MAX($H$7:$H48)+1)</f>
        <v/>
      </c>
      <c r="I49" s="14">
        <v>41</v>
      </c>
      <c r="J49" s="97"/>
      <c r="K49" s="112" t="str">
        <f t="shared" si="17"/>
        <v/>
      </c>
      <c r="L49" s="14" t="str">
        <f t="shared" si="22"/>
        <v/>
      </c>
      <c r="M49" s="48"/>
      <c r="N49" s="108" t="str">
        <f t="shared" si="18"/>
        <v/>
      </c>
      <c r="O49" s="2"/>
      <c r="P49" s="55" t="str">
        <f>IF(Q49="","","Tbl")</f>
        <v/>
      </c>
      <c r="Q49" s="174" t="str">
        <f>IF(Q45="","",IF(Tables&gt;Q45,Q45+1,""))</f>
        <v/>
      </c>
      <c r="R49" s="174"/>
      <c r="S49" s="56"/>
      <c r="U49" s="10"/>
      <c r="V49" s="10"/>
      <c r="X49" s="127">
        <v>53</v>
      </c>
      <c r="Y49" s="16" t="s">
        <v>54</v>
      </c>
      <c r="Z49" s="16">
        <v>801321</v>
      </c>
      <c r="AA49" s="16" t="s">
        <v>9</v>
      </c>
      <c r="AB49" s="16" t="s">
        <v>25</v>
      </c>
      <c r="AC49" s="33">
        <v>87.23</v>
      </c>
      <c r="AD49" s="33">
        <v>12.49</v>
      </c>
      <c r="AE49" s="127">
        <v>40</v>
      </c>
      <c r="AF49" s="129" t="str">
        <f t="shared" si="25"/>
        <v>Glenice De Montemas</v>
      </c>
      <c r="AG49" s="114" t="b">
        <f>IF(Y49="",FALSE,IF(COUNTIF(Y$7:Y48,Y49)&gt;0,TRUE,FALSE))</f>
        <v>0</v>
      </c>
      <c r="AH49" s="114" t="str">
        <f t="shared" si="23"/>
        <v/>
      </c>
      <c r="AI49" s="80" t="str">
        <f t="shared" si="26"/>
        <v/>
      </c>
      <c r="AJ49" s="81" t="str">
        <f t="shared" si="27"/>
        <v/>
      </c>
      <c r="AK49" s="67" t="str">
        <f t="shared" si="28"/>
        <v/>
      </c>
      <c r="AL49" s="67" t="str">
        <f t="shared" si="29"/>
        <v/>
      </c>
      <c r="AM49" s="67" t="str">
        <f t="shared" si="30"/>
        <v/>
      </c>
      <c r="AN49" s="68" t="str">
        <f>IF(RSRankBy="R. Total",IF(AK49="","",AK49+COUNTIF(AK$8:AK48,AK49)/10),IF(RSRankBy="R. YTD",IF(AL49="","",AL49+COUNTIF(AL$8:AL48,AL49)/10),IF(AM49="","",AM49+COUNTIF(AM$8:AM48,AM49)/10)))</f>
        <v/>
      </c>
      <c r="AO49" s="105" t="str">
        <f t="shared" si="31"/>
        <v/>
      </c>
      <c r="AP49" s="50" t="str">
        <f t="shared" si="32"/>
        <v/>
      </c>
      <c r="AQ49" s="106" t="str">
        <f t="shared" si="33"/>
        <v/>
      </c>
      <c r="AR49" s="47" t="str">
        <f t="shared" si="34"/>
        <v>Glenice De Montemas</v>
      </c>
      <c r="AS49" s="45">
        <f t="shared" si="35"/>
        <v>12</v>
      </c>
      <c r="AU49" s="14">
        <v>41</v>
      </c>
      <c r="AV49" s="19" t="str">
        <f t="shared" si="36"/>
        <v/>
      </c>
      <c r="AW49" s="6" t="str">
        <f t="shared" si="37"/>
        <v/>
      </c>
      <c r="AX49" s="6" t="str">
        <f t="shared" si="19"/>
        <v/>
      </c>
      <c r="AY49" s="1" t="str">
        <f t="shared" si="38"/>
        <v/>
      </c>
      <c r="AZ49" s="1" t="str">
        <f t="shared" si="39"/>
        <v/>
      </c>
      <c r="BA49" s="9" t="str">
        <f>IF(AZ49="","",AZ49+COUNTIF($AZ$8:$AZ48,AZ49)/10)</f>
        <v/>
      </c>
      <c r="BB49" s="14" t="str">
        <f>IF(C49="","",IF(OR(K49="Y",),COUNTIF(K$8:K49,"Y"),""))</f>
        <v/>
      </c>
      <c r="BD49" s="91">
        <v>41</v>
      </c>
      <c r="BE49" s="91">
        <f t="shared" ca="1" si="40"/>
        <v>96</v>
      </c>
      <c r="BF49" s="98">
        <f>IF(BD49&lt;=RandTo,BE49+COUNTIF(BE$8:BE49,BE49)/100,MbrCnt+1)</f>
        <v>138</v>
      </c>
      <c r="BG49" s="91">
        <f t="shared" si="41"/>
        <v>41</v>
      </c>
    </row>
    <row r="50" spans="2:59" ht="12.75" thickBot="1" x14ac:dyDescent="0.25">
      <c r="B50" s="18"/>
      <c r="C50" s="51" t="str">
        <f t="shared" si="24"/>
        <v>Graham Evans</v>
      </c>
      <c r="D50" s="7">
        <f t="shared" si="16"/>
        <v>29</v>
      </c>
      <c r="E50" s="18" t="s">
        <v>381</v>
      </c>
      <c r="F50" s="14">
        <f>IF(C50="","",IF(K50="","",MAX(F$8:F49)+1))</f>
        <v>8</v>
      </c>
      <c r="G50" s="42"/>
      <c r="H50" s="14" t="str">
        <f>IF($G50="","",MAX($H$7:$H49)+1)</f>
        <v/>
      </c>
      <c r="I50" s="14">
        <v>42</v>
      </c>
      <c r="J50" s="97"/>
      <c r="K50" s="112" t="str">
        <f t="shared" si="17"/>
        <v>Y</v>
      </c>
      <c r="L50" s="14" t="str">
        <f t="shared" si="22"/>
        <v>Graham Evans</v>
      </c>
      <c r="M50" s="48"/>
      <c r="N50" s="108" t="str">
        <f t="shared" si="18"/>
        <v/>
      </c>
      <c r="O50" s="2"/>
      <c r="P50" s="56" t="str">
        <f>IF(P49="","","NS")</f>
        <v/>
      </c>
      <c r="Q50" s="56" t="str">
        <f>IF(OR(Q49="",T50="ERR"),"",INDEX($R$74:$R$126,MATCH(S50,$U$74:$U$126,0)))</f>
        <v/>
      </c>
      <c r="R50" s="56" t="str">
        <f>IF(OR(Q49="",T50="ERR"),"",INDEX($Q$74:$Q$126,MATCH(S50,$U$74:$U$126,0)))</f>
        <v/>
      </c>
      <c r="S50" s="56" t="str">
        <f>IF(Q49="","",IF(OR($D$4="L-H",$D$4="L-M"),Q49,IF($D$4="L-L",Q49*2-1,"NFI")))</f>
        <v/>
      </c>
      <c r="T50" s="56" t="str">
        <f>IF(AND(S50&lt;&gt;"",COUNTIF(S$9:S49,S50)&gt;0),"ERR","")</f>
        <v/>
      </c>
      <c r="U50" s="14" t="str">
        <f>IF(Q50="","",IF(Q50&lt;R50,PROPER(Q50)&amp;" &amp; "&amp;PROPER(R50),PROPER(R50)&amp;" &amp; "&amp;PROPER(Q50)))</f>
        <v/>
      </c>
      <c r="V50" s="14" t="str">
        <f>IF(U50="","",COUNTIF('Prev Pairs'!$L$3:$L$901,U50))</f>
        <v/>
      </c>
      <c r="X50" s="127">
        <v>5</v>
      </c>
      <c r="Y50" s="16" t="s">
        <v>23</v>
      </c>
      <c r="Z50" s="16">
        <v>583731</v>
      </c>
      <c r="AA50" s="16" t="s">
        <v>9</v>
      </c>
      <c r="AB50" s="16" t="s">
        <v>12</v>
      </c>
      <c r="AC50" s="33">
        <v>1321.37</v>
      </c>
      <c r="AD50" s="33">
        <v>39.14</v>
      </c>
      <c r="AE50" s="127">
        <v>12</v>
      </c>
      <c r="AF50" s="129" t="str">
        <f t="shared" si="25"/>
        <v>Graham Evans</v>
      </c>
      <c r="AG50" s="114" t="b">
        <f>IF(Y50="",FALSE,IF(COUNTIF(Y$7:Y49,Y50)&gt;0,TRUE,FALSE))</f>
        <v>0</v>
      </c>
      <c r="AH50" s="114" t="str">
        <f t="shared" si="23"/>
        <v>Y</v>
      </c>
      <c r="AI50" s="80">
        <f t="shared" si="26"/>
        <v>1321.37</v>
      </c>
      <c r="AJ50" s="81">
        <f t="shared" si="27"/>
        <v>39.14</v>
      </c>
      <c r="AK50" s="67">
        <f t="shared" si="28"/>
        <v>2</v>
      </c>
      <c r="AL50" s="67">
        <f t="shared" si="29"/>
        <v>3</v>
      </c>
      <c r="AM50" s="67">
        <f t="shared" si="30"/>
        <v>3</v>
      </c>
      <c r="AN50" s="68">
        <f>IF(RSRankBy="R. Total",IF(AK50="","",AK50+COUNTIF(AK$8:AK49,AK50)/10),IF(RSRankBy="R. YTD",IF(AL50="","",AL50+COUNTIF(AL$8:AL49,AL50)/10),IF(AM50="","",AM50+COUNTIF(AM$8:AM49,AM50)/10)))</f>
        <v>3</v>
      </c>
      <c r="AO50" s="105">
        <f t="shared" si="31"/>
        <v>2</v>
      </c>
      <c r="AP50" s="50">
        <f t="shared" si="32"/>
        <v>29</v>
      </c>
      <c r="AQ50" s="106">
        <f t="shared" si="33"/>
        <v>29</v>
      </c>
      <c r="AR50" s="47" t="str">
        <f t="shared" si="34"/>
        <v>Graham Evans</v>
      </c>
      <c r="AS50" s="45">
        <f t="shared" si="35"/>
        <v>6</v>
      </c>
      <c r="AU50" s="14">
        <v>42</v>
      </c>
      <c r="AV50" s="19" t="str">
        <f t="shared" si="36"/>
        <v/>
      </c>
      <c r="AW50" s="6" t="str">
        <f t="shared" si="37"/>
        <v/>
      </c>
      <c r="AX50" s="6" t="str">
        <f t="shared" si="19"/>
        <v/>
      </c>
      <c r="AY50" s="1" t="str">
        <f t="shared" si="38"/>
        <v/>
      </c>
      <c r="AZ50" s="1" t="str">
        <f t="shared" si="39"/>
        <v/>
      </c>
      <c r="BA50" s="9" t="str">
        <f>IF(AZ50="","",AZ50+COUNTIF($AZ$8:$AZ49,AZ50)/10)</f>
        <v/>
      </c>
      <c r="BB50" s="14">
        <f>IF(C50="","",IF(OR(K50="Y",),COUNTIF(K$8:K50,"Y"),""))</f>
        <v>8</v>
      </c>
      <c r="BD50" s="91">
        <v>42</v>
      </c>
      <c r="BE50" s="91">
        <f t="shared" ca="1" si="40"/>
        <v>52</v>
      </c>
      <c r="BF50" s="98">
        <f>IF(BD50&lt;=RandTo,BE50+COUNTIF(BE$8:BE50,BE50)/100,MbrCnt+1)</f>
        <v>138</v>
      </c>
      <c r="BG50" s="91">
        <f t="shared" si="41"/>
        <v>42</v>
      </c>
    </row>
    <row r="51" spans="2:59" ht="12.75" thickBot="1" x14ac:dyDescent="0.25">
      <c r="B51" s="18"/>
      <c r="C51" s="51" t="str">
        <f t="shared" si="24"/>
        <v>Graham Johnston</v>
      </c>
      <c r="D51" s="7" t="str">
        <f t="shared" si="16"/>
        <v/>
      </c>
      <c r="E51" s="18"/>
      <c r="F51" s="14" t="str">
        <f>IF(C51="","",IF(K51="","",MAX(F$8:F50)+1))</f>
        <v/>
      </c>
      <c r="G51" s="42"/>
      <c r="H51" s="14" t="str">
        <f>IF($G51="","",MAX($H$7:$H50)+1)</f>
        <v/>
      </c>
      <c r="I51" s="14">
        <v>43</v>
      </c>
      <c r="J51" s="97"/>
      <c r="K51" s="112" t="str">
        <f t="shared" si="17"/>
        <v/>
      </c>
      <c r="L51" s="14" t="str">
        <f t="shared" si="22"/>
        <v/>
      </c>
      <c r="M51" s="48"/>
      <c r="N51" s="108" t="str">
        <f t="shared" si="18"/>
        <v/>
      </c>
      <c r="O51" s="2"/>
      <c r="P51" s="56" t="str">
        <f>IF(P49="","","EW")</f>
        <v/>
      </c>
      <c r="Q51" s="56" t="str">
        <f>IF(OR(Q49="",T51="ERR"),"",INDEX($R$74:$R$126,MATCH(S51,$U$74:$U$126,0)))</f>
        <v/>
      </c>
      <c r="R51" s="56" t="str">
        <f>IF(OR(Q49="",T51="ERR"),"",INDEX($Q$74:$Q$126,MATCH(S51,$U$74:$U$126,0)))</f>
        <v/>
      </c>
      <c r="S51" s="56" t="str">
        <f>IF(Q49="","",IF($D$4="L-L",MIN($U$73,S50+1),IF($D$4="L-M",ROUNDDOWN($U$73/2,0)+S50,$U$73-S50+1)))</f>
        <v/>
      </c>
      <c r="T51" s="56" t="str">
        <f>IF(AND(S51&lt;&gt;"",COUNTIF(S$9:S50,S51)&gt;0),"ERR","")</f>
        <v/>
      </c>
      <c r="U51" s="14" t="str">
        <f>IF(Q51="","",IF(Q51&lt;R51,PROPER(Q51)&amp;" &amp; "&amp;PROPER(R51),PROPER(R51)&amp;" &amp; "&amp;PROPER(Q51)))</f>
        <v/>
      </c>
      <c r="V51" s="14" t="str">
        <f>IF(U51="","",COUNTIF('Prev Pairs'!$L$3:$L$901,U51))</f>
        <v/>
      </c>
      <c r="X51" s="127">
        <v>134</v>
      </c>
      <c r="Y51" s="16" t="s">
        <v>1441</v>
      </c>
      <c r="Z51" s="16">
        <v>1242520</v>
      </c>
      <c r="AA51" s="16" t="s">
        <v>288</v>
      </c>
      <c r="AB51" s="16" t="s">
        <v>95</v>
      </c>
      <c r="AC51" s="33">
        <v>0</v>
      </c>
      <c r="AD51" s="33">
        <v>0</v>
      </c>
      <c r="AE51" s="127">
        <v>0</v>
      </c>
      <c r="AF51" s="129" t="str">
        <f t="shared" si="25"/>
        <v>Graham Johnston</v>
      </c>
      <c r="AG51" s="114" t="b">
        <f>IF(Y51="",FALSE,IF(COUNTIF(Y$7:Y50,Y51)&gt;0,TRUE,FALSE))</f>
        <v>0</v>
      </c>
      <c r="AH51" s="114" t="str">
        <f t="shared" si="23"/>
        <v/>
      </c>
      <c r="AI51" s="80" t="str">
        <f t="shared" si="26"/>
        <v/>
      </c>
      <c r="AJ51" s="81" t="str">
        <f t="shared" si="27"/>
        <v/>
      </c>
      <c r="AK51" s="67" t="str">
        <f t="shared" si="28"/>
        <v/>
      </c>
      <c r="AL51" s="67" t="str">
        <f t="shared" si="29"/>
        <v/>
      </c>
      <c r="AM51" s="67" t="str">
        <f t="shared" si="30"/>
        <v/>
      </c>
      <c r="AN51" s="68" t="str">
        <f>IF(RSRankBy="R. Total",IF(AK51="","",AK51+COUNTIF(AK$8:AK50,AK51)/10),IF(RSRankBy="R. YTD",IF(AL51="","",AL51+COUNTIF(AL$8:AL50,AL51)/10),IF(AM51="","",AM51+COUNTIF(AM$8:AM50,AM51)/10)))</f>
        <v/>
      </c>
      <c r="AO51" s="105" t="str">
        <f t="shared" si="31"/>
        <v/>
      </c>
      <c r="AP51" s="50" t="str">
        <f t="shared" si="32"/>
        <v/>
      </c>
      <c r="AQ51" s="106" t="str">
        <f t="shared" si="33"/>
        <v/>
      </c>
      <c r="AR51" s="47" t="str">
        <f t="shared" si="34"/>
        <v>Graham Johnston</v>
      </c>
      <c r="AS51" s="45">
        <f t="shared" si="35"/>
        <v>9</v>
      </c>
      <c r="AU51" s="14">
        <v>43</v>
      </c>
      <c r="AV51" s="19" t="str">
        <f t="shared" si="36"/>
        <v/>
      </c>
      <c r="AW51" s="6" t="str">
        <f t="shared" si="37"/>
        <v/>
      </c>
      <c r="AX51" s="6" t="str">
        <f t="shared" si="19"/>
        <v/>
      </c>
      <c r="AY51" s="1" t="str">
        <f t="shared" si="38"/>
        <v/>
      </c>
      <c r="AZ51" s="1" t="str">
        <f t="shared" si="39"/>
        <v/>
      </c>
      <c r="BA51" s="9" t="str">
        <f>IF(AZ51="","",AZ51+COUNTIF($AZ$8:$AZ50,AZ51)/10)</f>
        <v/>
      </c>
      <c r="BB51" s="14" t="str">
        <f>IF(C51="","",IF(OR(K51="Y",),COUNTIF(K$8:K51,"Y"),""))</f>
        <v/>
      </c>
      <c r="BD51" s="91">
        <v>43</v>
      </c>
      <c r="BE51" s="91">
        <f t="shared" ca="1" si="40"/>
        <v>40</v>
      </c>
      <c r="BF51" s="98">
        <f>IF(BD51&lt;=RandTo,BE51+COUNTIF(BE$8:BE51,BE51)/100,MbrCnt+1)</f>
        <v>138</v>
      </c>
      <c r="BG51" s="91">
        <f t="shared" si="41"/>
        <v>43</v>
      </c>
    </row>
    <row r="52" spans="2:59" ht="12.75" thickBot="1" x14ac:dyDescent="0.25">
      <c r="B52" s="18"/>
      <c r="C52" s="51" t="str">
        <f t="shared" si="24"/>
        <v>Greg Stone</v>
      </c>
      <c r="D52" s="7" t="str">
        <f t="shared" si="16"/>
        <v/>
      </c>
      <c r="E52" s="18"/>
      <c r="F52" s="14" t="str">
        <f>IF(C52="","",IF(K52="","",MAX(F$8:F51)+1))</f>
        <v/>
      </c>
      <c r="G52" s="42"/>
      <c r="H52" s="14" t="str">
        <f>IF($G52="","",MAX($H$7:$H51)+1)</f>
        <v/>
      </c>
      <c r="I52" s="14">
        <v>44</v>
      </c>
      <c r="J52" s="97"/>
      <c r="K52" s="112" t="str">
        <f t="shared" si="17"/>
        <v/>
      </c>
      <c r="L52" s="14" t="str">
        <f t="shared" si="22"/>
        <v/>
      </c>
      <c r="M52" s="48"/>
      <c r="N52" s="108" t="str">
        <f t="shared" si="18"/>
        <v/>
      </c>
      <c r="O52" s="2"/>
      <c r="U52" s="10"/>
      <c r="V52" s="10"/>
      <c r="X52" s="127">
        <v>107</v>
      </c>
      <c r="Y52" s="16" t="s">
        <v>267</v>
      </c>
      <c r="Z52" s="16">
        <v>1166573</v>
      </c>
      <c r="AA52" s="16" t="s">
        <v>9</v>
      </c>
      <c r="AB52" s="16" t="s">
        <v>95</v>
      </c>
      <c r="AC52" s="33">
        <v>1.62</v>
      </c>
      <c r="AD52" s="33">
        <v>1.62</v>
      </c>
      <c r="AE52" s="127">
        <v>97</v>
      </c>
      <c r="AF52" s="129" t="str">
        <f t="shared" si="25"/>
        <v>Greg Stone</v>
      </c>
      <c r="AG52" s="114" t="b">
        <f>IF(Y52="",FALSE,IF(COUNTIF(Y$7:Y51,Y52)&gt;0,TRUE,FALSE))</f>
        <v>0</v>
      </c>
      <c r="AH52" s="114" t="str">
        <f t="shared" si="23"/>
        <v/>
      </c>
      <c r="AI52" s="80" t="str">
        <f t="shared" si="26"/>
        <v/>
      </c>
      <c r="AJ52" s="81" t="str">
        <f t="shared" si="27"/>
        <v/>
      </c>
      <c r="AK52" s="67" t="str">
        <f t="shared" si="28"/>
        <v/>
      </c>
      <c r="AL52" s="67" t="str">
        <f t="shared" si="29"/>
        <v/>
      </c>
      <c r="AM52" s="67" t="str">
        <f t="shared" si="30"/>
        <v/>
      </c>
      <c r="AN52" s="68" t="str">
        <f>IF(RSRankBy="R. Total",IF(AK52="","",AK52+COUNTIF(AK$8:AK51,AK52)/10),IF(RSRankBy="R. YTD",IF(AL52="","",AL52+COUNTIF(AL$8:AL51,AL52)/10),IF(AM52="","",AM52+COUNTIF(AM$8:AM51,AM52)/10)))</f>
        <v/>
      </c>
      <c r="AO52" s="105" t="str">
        <f t="shared" si="31"/>
        <v/>
      </c>
      <c r="AP52" s="50" t="str">
        <f t="shared" si="32"/>
        <v/>
      </c>
      <c r="AQ52" s="106" t="str">
        <f t="shared" si="33"/>
        <v/>
      </c>
      <c r="AR52" s="47" t="str">
        <f t="shared" si="34"/>
        <v>Greg Stone</v>
      </c>
      <c r="AS52" s="45">
        <f t="shared" si="35"/>
        <v>6</v>
      </c>
      <c r="AU52" s="14">
        <v>44</v>
      </c>
      <c r="AV52" s="19" t="str">
        <f t="shared" si="36"/>
        <v/>
      </c>
      <c r="AW52" s="6" t="str">
        <f t="shared" si="37"/>
        <v/>
      </c>
      <c r="AX52" s="6" t="str">
        <f t="shared" si="19"/>
        <v/>
      </c>
      <c r="AY52" s="1" t="str">
        <f t="shared" si="38"/>
        <v/>
      </c>
      <c r="AZ52" s="1" t="str">
        <f t="shared" si="39"/>
        <v/>
      </c>
      <c r="BA52" s="9" t="str">
        <f>IF(AZ52="","",AZ52+COUNTIF($AZ$8:$AZ51,AZ52)/10)</f>
        <v/>
      </c>
      <c r="BB52" s="14" t="str">
        <f>IF(C52="","",IF(OR(K52="Y",),COUNTIF(K$8:K52,"Y"),""))</f>
        <v/>
      </c>
      <c r="BD52" s="91">
        <v>44</v>
      </c>
      <c r="BE52" s="91">
        <f t="shared" ca="1" si="40"/>
        <v>56</v>
      </c>
      <c r="BF52" s="98">
        <f>IF(BD52&lt;=RandTo,BE52+COUNTIF(BE$8:BE52,BE52)/100,MbrCnt+1)</f>
        <v>138</v>
      </c>
      <c r="BG52" s="91">
        <f t="shared" si="41"/>
        <v>44</v>
      </c>
    </row>
    <row r="53" spans="2:59" ht="12.75" thickBot="1" x14ac:dyDescent="0.25">
      <c r="B53" s="18"/>
      <c r="C53" s="51" t="str">
        <f t="shared" si="24"/>
        <v>Hardy Hansen</v>
      </c>
      <c r="D53" s="7" t="str">
        <f t="shared" si="16"/>
        <v/>
      </c>
      <c r="E53" s="18"/>
      <c r="F53" s="14" t="str">
        <f>IF(C53="","",IF(K53="","",MAX(F$8:F52)+1))</f>
        <v/>
      </c>
      <c r="G53" s="42"/>
      <c r="H53" s="14" t="str">
        <f>IF($G53="","",MAX($H$7:$H52)+1)</f>
        <v/>
      </c>
      <c r="I53" s="14">
        <v>45</v>
      </c>
      <c r="J53" s="97"/>
      <c r="K53" s="112" t="str">
        <f t="shared" si="17"/>
        <v/>
      </c>
      <c r="L53" s="14" t="str">
        <f t="shared" si="22"/>
        <v/>
      </c>
      <c r="M53" s="48"/>
      <c r="N53" s="108" t="str">
        <f t="shared" si="18"/>
        <v/>
      </c>
      <c r="O53" s="2"/>
      <c r="P53" s="55" t="str">
        <f>IF(Q53="","","Tbl")</f>
        <v/>
      </c>
      <c r="Q53" s="174" t="str">
        <f>IF(Q49="","",IF(Tables&gt;Q49,Q49+1,""))</f>
        <v/>
      </c>
      <c r="R53" s="174"/>
      <c r="S53" s="56"/>
      <c r="U53" s="10"/>
      <c r="V53" s="10"/>
      <c r="X53" s="127">
        <v>122</v>
      </c>
      <c r="Y53" s="16" t="s">
        <v>1429</v>
      </c>
      <c r="Z53" s="16">
        <v>1199803</v>
      </c>
      <c r="AA53" s="16" t="s">
        <v>9</v>
      </c>
      <c r="AB53" s="16" t="s">
        <v>95</v>
      </c>
      <c r="AC53" s="33">
        <v>1.02</v>
      </c>
      <c r="AD53" s="33">
        <v>0</v>
      </c>
      <c r="AE53" s="127">
        <v>0</v>
      </c>
      <c r="AF53" s="129" t="str">
        <f t="shared" si="25"/>
        <v>Hardy Hansen</v>
      </c>
      <c r="AG53" s="114" t="b">
        <f>IF(Y53="",FALSE,IF(COUNTIF(Y$7:Y52,Y53)&gt;0,TRUE,FALSE))</f>
        <v>0</v>
      </c>
      <c r="AH53" s="114" t="str">
        <f t="shared" si="23"/>
        <v/>
      </c>
      <c r="AI53" s="80" t="str">
        <f t="shared" si="26"/>
        <v/>
      </c>
      <c r="AJ53" s="81" t="str">
        <f t="shared" si="27"/>
        <v/>
      </c>
      <c r="AK53" s="67" t="str">
        <f t="shared" si="28"/>
        <v/>
      </c>
      <c r="AL53" s="67" t="str">
        <f t="shared" si="29"/>
        <v/>
      </c>
      <c r="AM53" s="67" t="str">
        <f t="shared" si="30"/>
        <v/>
      </c>
      <c r="AN53" s="68" t="str">
        <f>IF(RSRankBy="R. Total",IF(AK53="","",AK53+COUNTIF(AK$8:AK52,AK53)/10),IF(RSRankBy="R. YTD",IF(AL53="","",AL53+COUNTIF(AL$8:AL52,AL53)/10),IF(AM53="","",AM53+COUNTIF(AM$8:AM52,AM53)/10)))</f>
        <v/>
      </c>
      <c r="AO53" s="105" t="str">
        <f t="shared" si="31"/>
        <v/>
      </c>
      <c r="AP53" s="50" t="str">
        <f t="shared" si="32"/>
        <v/>
      </c>
      <c r="AQ53" s="106" t="str">
        <f t="shared" si="33"/>
        <v/>
      </c>
      <c r="AR53" s="47" t="str">
        <f t="shared" si="34"/>
        <v>Hardy Hansen</v>
      </c>
      <c r="AS53" s="45">
        <f t="shared" si="35"/>
        <v>7</v>
      </c>
      <c r="AU53" s="14">
        <v>45</v>
      </c>
      <c r="AV53" s="19" t="str">
        <f t="shared" si="36"/>
        <v/>
      </c>
      <c r="AW53" s="6" t="str">
        <f t="shared" si="37"/>
        <v/>
      </c>
      <c r="AX53" s="6" t="str">
        <f t="shared" si="19"/>
        <v/>
      </c>
      <c r="AY53" s="1" t="str">
        <f t="shared" si="38"/>
        <v/>
      </c>
      <c r="AZ53" s="1" t="str">
        <f t="shared" si="39"/>
        <v/>
      </c>
      <c r="BA53" s="9" t="str">
        <f>IF(AZ53="","",AZ53+COUNTIF($AZ$8:$AZ52,AZ53)/10)</f>
        <v/>
      </c>
      <c r="BB53" s="14" t="str">
        <f>IF(C53="","",IF(OR(K53="Y",),COUNTIF(K$8:K53,"Y"),""))</f>
        <v/>
      </c>
      <c r="BD53" s="91">
        <v>45</v>
      </c>
      <c r="BE53" s="91">
        <f t="shared" ca="1" si="40"/>
        <v>71</v>
      </c>
      <c r="BF53" s="98">
        <f>IF(BD53&lt;=RandTo,BE53+COUNTIF(BE$8:BE53,BE53)/100,MbrCnt+1)</f>
        <v>138</v>
      </c>
      <c r="BG53" s="91">
        <f t="shared" si="41"/>
        <v>45</v>
      </c>
    </row>
    <row r="54" spans="2:59" ht="12.75" thickBot="1" x14ac:dyDescent="0.25">
      <c r="B54" s="18"/>
      <c r="C54" s="51" t="str">
        <f t="shared" si="24"/>
        <v>Helene Downs</v>
      </c>
      <c r="D54" s="7" t="str">
        <f t="shared" si="16"/>
        <v/>
      </c>
      <c r="E54" s="18"/>
      <c r="F54" s="14" t="str">
        <f>IF(C54="","",IF(K54="","",MAX(F$8:F53)+1))</f>
        <v/>
      </c>
      <c r="G54" s="42"/>
      <c r="H54" s="14" t="str">
        <f>IF($G54="","",MAX($H$7:$H53)+1)</f>
        <v/>
      </c>
      <c r="I54" s="14">
        <v>46</v>
      </c>
      <c r="J54" s="97"/>
      <c r="K54" s="112" t="str">
        <f t="shared" si="17"/>
        <v/>
      </c>
      <c r="L54" s="14" t="str">
        <f t="shared" si="22"/>
        <v/>
      </c>
      <c r="M54" s="48"/>
      <c r="N54" s="108" t="str">
        <f t="shared" si="18"/>
        <v/>
      </c>
      <c r="O54" s="2"/>
      <c r="P54" s="56" t="str">
        <f>IF(P53="","","NS")</f>
        <v/>
      </c>
      <c r="Q54" s="56" t="str">
        <f>IF(OR(Q53="",T54="ERR"),"",INDEX($R$74:$R$126,MATCH(S54,$U$74:$U$126,0)))</f>
        <v/>
      </c>
      <c r="R54" s="56" t="str">
        <f>IF(OR(Q53="",T54="ERR"),"",INDEX($Q$74:$Q$126,MATCH(S54,$U$74:$U$126,0)))</f>
        <v/>
      </c>
      <c r="S54" s="56" t="str">
        <f>IF(Q53="","",IF(OR($D$4="L-H",$D$4="L-M"),Q53,IF($D$4="L-L",Q53*2-1,"NFI")))</f>
        <v/>
      </c>
      <c r="T54" s="56" t="str">
        <f>IF(AND(S54&lt;&gt;"",COUNTIF(S$9:S53,S54)&gt;0),"ERR","")</f>
        <v/>
      </c>
      <c r="U54" s="14" t="str">
        <f>IF(Q54="","",IF(Q54&lt;R54,PROPER(Q54)&amp;" &amp; "&amp;PROPER(R54),PROPER(R54)&amp;" &amp; "&amp;PROPER(Q54)))</f>
        <v/>
      </c>
      <c r="V54" s="14"/>
      <c r="X54" s="127">
        <v>66</v>
      </c>
      <c r="Y54" s="16" t="s">
        <v>89</v>
      </c>
      <c r="Z54" s="16">
        <v>1004158</v>
      </c>
      <c r="AA54" s="16" t="s">
        <v>9</v>
      </c>
      <c r="AB54" s="16" t="s">
        <v>43</v>
      </c>
      <c r="AC54" s="33">
        <v>54.64</v>
      </c>
      <c r="AD54" s="33">
        <v>2.34</v>
      </c>
      <c r="AE54" s="127">
        <v>90</v>
      </c>
      <c r="AF54" s="129" t="str">
        <f t="shared" si="25"/>
        <v>Helene Downs</v>
      </c>
      <c r="AG54" s="114" t="b">
        <f>IF(Y54="",FALSE,IF(COUNTIF(Y$7:Y53,Y54)&gt;0,TRUE,FALSE))</f>
        <v>0</v>
      </c>
      <c r="AH54" s="114" t="str">
        <f t="shared" si="23"/>
        <v/>
      </c>
      <c r="AI54" s="80" t="str">
        <f t="shared" si="26"/>
        <v/>
      </c>
      <c r="AJ54" s="81" t="str">
        <f t="shared" si="27"/>
        <v/>
      </c>
      <c r="AK54" s="67" t="str">
        <f t="shared" si="28"/>
        <v/>
      </c>
      <c r="AL54" s="67" t="str">
        <f t="shared" si="29"/>
        <v/>
      </c>
      <c r="AM54" s="67" t="str">
        <f t="shared" si="30"/>
        <v/>
      </c>
      <c r="AN54" s="68" t="str">
        <f>IF(RSRankBy="R. Total",IF(AK54="","",AK54+COUNTIF(AK$8:AK53,AK54)/10),IF(RSRankBy="R. YTD",IF(AL54="","",AL54+COUNTIF(AL$8:AL53,AL54)/10),IF(AM54="","",AM54+COUNTIF(AM$8:AM53,AM54)/10)))</f>
        <v/>
      </c>
      <c r="AO54" s="105" t="str">
        <f t="shared" si="31"/>
        <v/>
      </c>
      <c r="AP54" s="50" t="str">
        <f t="shared" si="32"/>
        <v/>
      </c>
      <c r="AQ54" s="106" t="str">
        <f t="shared" si="33"/>
        <v/>
      </c>
      <c r="AR54" s="47" t="str">
        <f t="shared" si="34"/>
        <v>Helene Downs</v>
      </c>
      <c r="AS54" s="45">
        <f t="shared" si="35"/>
        <v>6</v>
      </c>
      <c r="AU54" s="14">
        <v>46</v>
      </c>
      <c r="AV54" s="19" t="str">
        <f t="shared" si="36"/>
        <v/>
      </c>
      <c r="AW54" s="6" t="str">
        <f t="shared" si="37"/>
        <v/>
      </c>
      <c r="AX54" s="6" t="str">
        <f t="shared" si="19"/>
        <v/>
      </c>
      <c r="AY54" s="1" t="str">
        <f t="shared" si="38"/>
        <v/>
      </c>
      <c r="AZ54" s="1" t="str">
        <f t="shared" si="39"/>
        <v/>
      </c>
      <c r="BA54" s="9" t="str">
        <f>IF(AZ54="","",AZ54+COUNTIF($AZ$8:$AZ53,AZ54)/10)</f>
        <v/>
      </c>
      <c r="BB54" s="14" t="str">
        <f>IF(C54="","",IF(OR(K54="Y",),COUNTIF(K$8:K54,"Y"),""))</f>
        <v/>
      </c>
      <c r="BD54" s="91">
        <v>46</v>
      </c>
      <c r="BE54" s="91">
        <f t="shared" ca="1" si="40"/>
        <v>72</v>
      </c>
      <c r="BF54" s="98">
        <f>IF(BD54&lt;=RandTo,BE54+COUNTIF(BE$8:BE54,BE54)/100,MbrCnt+1)</f>
        <v>138</v>
      </c>
      <c r="BG54" s="91">
        <f t="shared" si="41"/>
        <v>46</v>
      </c>
    </row>
    <row r="55" spans="2:59" ht="12.75" thickBot="1" x14ac:dyDescent="0.25">
      <c r="B55" s="18"/>
      <c r="C55" s="51" t="str">
        <f t="shared" si="24"/>
        <v>Henk Emans</v>
      </c>
      <c r="D55" s="7">
        <f t="shared" si="16"/>
        <v>4</v>
      </c>
      <c r="E55" s="18" t="s">
        <v>381</v>
      </c>
      <c r="F55" s="14">
        <f>IF(C55="","",IF(K55="","",MAX(F$8:F54)+1))</f>
        <v>9</v>
      </c>
      <c r="G55" s="42"/>
      <c r="H55" s="14" t="str">
        <f>IF($G55="","",MAX($H$7:$H54)+1)</f>
        <v/>
      </c>
      <c r="I55" s="14">
        <v>47</v>
      </c>
      <c r="J55" s="97"/>
      <c r="K55" s="112" t="str">
        <f t="shared" si="17"/>
        <v>Y</v>
      </c>
      <c r="L55" s="14" t="str">
        <f t="shared" si="22"/>
        <v>Henk Emans</v>
      </c>
      <c r="M55" s="48"/>
      <c r="N55" s="108" t="str">
        <f t="shared" si="18"/>
        <v/>
      </c>
      <c r="O55" s="2"/>
      <c r="P55" s="56" t="str">
        <f>IF(P53="","","EW")</f>
        <v/>
      </c>
      <c r="Q55" s="56" t="str">
        <f>IF(OR(Q53="",T55="ERR"),"",INDEX($R$74:$R$126,MATCH(S55,$U$74:$U$126,0)))</f>
        <v/>
      </c>
      <c r="R55" s="56" t="str">
        <f>IF(OR(Q53="",T55="ERR"),"",INDEX($Q$74:$Q$126,MATCH(S55,$U$74:$U$126,0)))</f>
        <v/>
      </c>
      <c r="S55" s="56" t="str">
        <f>IF(Q53="","",IF($D$4="L-L",MIN($U$73,S54+1),IF($D$4="L-M",ROUNDDOWN($U$73/2,0)+S54,$U$73-S54+1)))</f>
        <v/>
      </c>
      <c r="T55" s="56" t="str">
        <f>IF(AND(S55&lt;&gt;"",COUNTIF(S$9:S54,S55)&gt;0),"ERR","")</f>
        <v/>
      </c>
      <c r="U55" s="14" t="str">
        <f>IF(Q55="","",IF(Q55&lt;R55,PROPER(Q55)&amp;" &amp; "&amp;PROPER(R55),PROPER(R55)&amp;" &amp; "&amp;PROPER(Q55)))</f>
        <v/>
      </c>
      <c r="V55" s="14"/>
      <c r="X55" s="127">
        <v>121</v>
      </c>
      <c r="Y55" s="16" t="s">
        <v>1428</v>
      </c>
      <c r="Z55" s="16">
        <v>790931</v>
      </c>
      <c r="AA55" s="16" t="s">
        <v>9</v>
      </c>
      <c r="AB55" s="16" t="s">
        <v>48</v>
      </c>
      <c r="AC55" s="33">
        <v>27.18</v>
      </c>
      <c r="AD55" s="33">
        <v>0</v>
      </c>
      <c r="AE55" s="127">
        <v>0</v>
      </c>
      <c r="AF55" s="129" t="str">
        <f t="shared" si="25"/>
        <v>Henk Emans</v>
      </c>
      <c r="AG55" s="114" t="b">
        <f>IF(Y55="",FALSE,IF(COUNTIF(Y$7:Y54,Y55)&gt;0,TRUE,FALSE))</f>
        <v>0</v>
      </c>
      <c r="AH55" s="114" t="str">
        <f t="shared" si="23"/>
        <v>Y</v>
      </c>
      <c r="AI55" s="80">
        <f t="shared" si="26"/>
        <v>27.18</v>
      </c>
      <c r="AJ55" s="81">
        <f t="shared" si="27"/>
        <v>0</v>
      </c>
      <c r="AK55" s="67">
        <f t="shared" si="28"/>
        <v>24</v>
      </c>
      <c r="AL55" s="67">
        <f t="shared" si="29"/>
        <v>29</v>
      </c>
      <c r="AM55" s="67">
        <f t="shared" si="30"/>
        <v>27</v>
      </c>
      <c r="AN55" s="68">
        <f>IF(RSRankBy="R. Total",IF(AK55="","",AK55+COUNTIF(AK$8:AK54,AK55)/10),IF(RSRankBy="R. YTD",IF(AL55="","",AL55+COUNTIF(AL$8:AL54,AL55)/10),IF(AM55="","",AM55+COUNTIF(AM$8:AM54,AM55)/10)))</f>
        <v>27</v>
      </c>
      <c r="AO55" s="105">
        <f t="shared" si="31"/>
        <v>27</v>
      </c>
      <c r="AP55" s="50">
        <f t="shared" si="32"/>
        <v>4</v>
      </c>
      <c r="AQ55" s="106">
        <f t="shared" si="33"/>
        <v>4</v>
      </c>
      <c r="AR55" s="47" t="str">
        <f t="shared" si="34"/>
        <v>Henk Emans</v>
      </c>
      <c r="AS55" s="45">
        <f t="shared" si="35"/>
        <v>6</v>
      </c>
      <c r="AU55" s="14">
        <v>47</v>
      </c>
      <c r="AV55" s="19" t="str">
        <f t="shared" si="36"/>
        <v/>
      </c>
      <c r="AW55" s="6" t="str">
        <f t="shared" si="37"/>
        <v/>
      </c>
      <c r="AX55" s="6" t="str">
        <f t="shared" si="19"/>
        <v/>
      </c>
      <c r="AY55" s="1" t="str">
        <f t="shared" si="38"/>
        <v/>
      </c>
      <c r="AZ55" s="1" t="str">
        <f t="shared" si="39"/>
        <v/>
      </c>
      <c r="BA55" s="9" t="str">
        <f>IF(AZ55="","",AZ55+COUNTIF($AZ$8:$AZ54,AZ55)/10)</f>
        <v/>
      </c>
      <c r="BB55" s="14">
        <f>IF(C55="","",IF(OR(K55="Y",),COUNTIF(K$8:K55,"Y"),""))</f>
        <v>9</v>
      </c>
      <c r="BD55" s="91">
        <v>47</v>
      </c>
      <c r="BE55" s="91">
        <f t="shared" ca="1" si="40"/>
        <v>131</v>
      </c>
      <c r="BF55" s="98">
        <f>IF(BD55&lt;=RandTo,BE55+COUNTIF(BE$8:BE55,BE55)/100,MbrCnt+1)</f>
        <v>138</v>
      </c>
      <c r="BG55" s="91">
        <f t="shared" si="41"/>
        <v>47</v>
      </c>
    </row>
    <row r="56" spans="2:59" ht="12.75" thickBot="1" x14ac:dyDescent="0.25">
      <c r="B56" s="18"/>
      <c r="C56" s="51" t="str">
        <f t="shared" si="24"/>
        <v>Ian Willett</v>
      </c>
      <c r="D56" s="7" t="str">
        <f t="shared" si="16"/>
        <v/>
      </c>
      <c r="E56" s="18"/>
      <c r="F56" s="14" t="str">
        <f>IF(C56="","",IF(K56="","",MAX(F$8:F55)+1))</f>
        <v/>
      </c>
      <c r="G56" s="42"/>
      <c r="H56" s="14" t="str">
        <f>IF($G56="","",MAX($H$7:$H55)+1)</f>
        <v/>
      </c>
      <c r="I56" s="14">
        <v>48</v>
      </c>
      <c r="J56" s="97"/>
      <c r="K56" s="112" t="str">
        <f t="shared" si="17"/>
        <v/>
      </c>
      <c r="L56" s="14" t="str">
        <f t="shared" si="22"/>
        <v/>
      </c>
      <c r="M56" s="48"/>
      <c r="N56" s="108" t="str">
        <f t="shared" si="18"/>
        <v/>
      </c>
      <c r="O56" s="2"/>
      <c r="U56" s="10"/>
      <c r="V56" s="10"/>
      <c r="X56" s="127">
        <v>109</v>
      </c>
      <c r="Y56" s="16" t="s">
        <v>124</v>
      </c>
      <c r="Z56" s="16">
        <v>1199821</v>
      </c>
      <c r="AA56" s="16" t="s">
        <v>9</v>
      </c>
      <c r="AB56" s="16" t="s">
        <v>95</v>
      </c>
      <c r="AC56" s="33">
        <v>1.39</v>
      </c>
      <c r="AD56" s="33">
        <v>1.17</v>
      </c>
      <c r="AE56" s="127">
        <v>104</v>
      </c>
      <c r="AF56" s="129" t="str">
        <f t="shared" si="25"/>
        <v>Ian Willett</v>
      </c>
      <c r="AG56" s="114" t="b">
        <f>IF(Y56="",FALSE,IF(COUNTIF(Y$7:Y55,Y56)&gt;0,TRUE,FALSE))</f>
        <v>0</v>
      </c>
      <c r="AH56" s="114" t="str">
        <f t="shared" si="23"/>
        <v/>
      </c>
      <c r="AI56" s="80" t="str">
        <f t="shared" si="26"/>
        <v/>
      </c>
      <c r="AJ56" s="81" t="str">
        <f t="shared" si="27"/>
        <v/>
      </c>
      <c r="AK56" s="67" t="str">
        <f t="shared" si="28"/>
        <v/>
      </c>
      <c r="AL56" s="67" t="str">
        <f t="shared" si="29"/>
        <v/>
      </c>
      <c r="AM56" s="67" t="str">
        <f t="shared" si="30"/>
        <v/>
      </c>
      <c r="AN56" s="68" t="str">
        <f>IF(RSRankBy="R. Total",IF(AK56="","",AK56+COUNTIF(AK$8:AK55,AK56)/10),IF(RSRankBy="R. YTD",IF(AL56="","",AL56+COUNTIF(AL$8:AL55,AL56)/10),IF(AM56="","",AM56+COUNTIF(AM$8:AM55,AM56)/10)))</f>
        <v/>
      </c>
      <c r="AO56" s="105" t="str">
        <f t="shared" si="31"/>
        <v/>
      </c>
      <c r="AP56" s="50" t="str">
        <f t="shared" si="32"/>
        <v/>
      </c>
      <c r="AQ56" s="106" t="str">
        <f t="shared" si="33"/>
        <v/>
      </c>
      <c r="AR56" s="47" t="str">
        <f t="shared" si="34"/>
        <v>Ian Willett</v>
      </c>
      <c r="AS56" s="45">
        <f t="shared" si="35"/>
        <v>8</v>
      </c>
      <c r="AT56" s="2"/>
      <c r="AU56" s="14">
        <v>48</v>
      </c>
      <c r="AV56" s="19" t="str">
        <f t="shared" si="36"/>
        <v/>
      </c>
      <c r="AW56" s="6" t="str">
        <f t="shared" si="37"/>
        <v/>
      </c>
      <c r="AX56" s="6" t="str">
        <f t="shared" si="19"/>
        <v/>
      </c>
      <c r="AY56" s="1" t="str">
        <f t="shared" si="38"/>
        <v/>
      </c>
      <c r="AZ56" s="1" t="str">
        <f t="shared" si="39"/>
        <v/>
      </c>
      <c r="BA56" s="9" t="str">
        <f>IF(AZ56="","",AZ56+COUNTIF($AZ$8:$AZ55,AZ56)/10)</f>
        <v/>
      </c>
      <c r="BB56" s="14" t="str">
        <f>IF(C56="","",IF(OR(K56="Y",),COUNTIF(K$8:K56,"Y"),""))</f>
        <v/>
      </c>
      <c r="BD56" s="91">
        <v>48</v>
      </c>
      <c r="BE56" s="91">
        <f t="shared" ca="1" si="40"/>
        <v>113</v>
      </c>
      <c r="BF56" s="98">
        <f>IF(BD56&lt;=RandTo,BE56+COUNTIF(BE$8:BE56,BE56)/100,MbrCnt+1)</f>
        <v>138</v>
      </c>
      <c r="BG56" s="91">
        <f t="shared" si="41"/>
        <v>48</v>
      </c>
    </row>
    <row r="57" spans="2:59" ht="12.75" thickBot="1" x14ac:dyDescent="0.25">
      <c r="B57" s="18"/>
      <c r="C57" s="51" t="str">
        <f t="shared" si="24"/>
        <v>Iris Crooks</v>
      </c>
      <c r="D57" s="7" t="str">
        <f t="shared" si="16"/>
        <v/>
      </c>
      <c r="E57" s="18"/>
      <c r="F57" s="14" t="str">
        <f>IF(C57="","",IF(K57="","",MAX(F$8:F56)+1))</f>
        <v/>
      </c>
      <c r="G57" s="42"/>
      <c r="H57" s="14" t="str">
        <f>IF($G57="","",MAX($H$7:$H56)+1)</f>
        <v/>
      </c>
      <c r="I57" s="14">
        <v>49</v>
      </c>
      <c r="J57" s="97"/>
      <c r="K57" s="112" t="str">
        <f t="shared" si="17"/>
        <v/>
      </c>
      <c r="L57" s="14" t="str">
        <f t="shared" si="22"/>
        <v/>
      </c>
      <c r="M57" s="48"/>
      <c r="N57" s="108" t="str">
        <f t="shared" si="18"/>
        <v/>
      </c>
      <c r="O57" s="2"/>
      <c r="P57" s="55" t="str">
        <f>IF(Q57="","","Tbl")</f>
        <v/>
      </c>
      <c r="Q57" s="174" t="str">
        <f>IF(Q53="","",IF(Tables&gt;Q53,Q53+1,""))</f>
        <v/>
      </c>
      <c r="R57" s="174"/>
      <c r="S57" s="56"/>
      <c r="U57" s="10"/>
      <c r="V57" s="10"/>
      <c r="X57" s="127">
        <v>40</v>
      </c>
      <c r="Y57" s="16" t="s">
        <v>60</v>
      </c>
      <c r="Z57" s="16">
        <v>655252</v>
      </c>
      <c r="AA57" s="16" t="s">
        <v>58</v>
      </c>
      <c r="AB57" s="16" t="s">
        <v>25</v>
      </c>
      <c r="AC57" s="33">
        <v>144.56</v>
      </c>
      <c r="AD57" s="33">
        <v>8.27</v>
      </c>
      <c r="AE57" s="127">
        <v>54</v>
      </c>
      <c r="AF57" s="129" t="str">
        <f t="shared" si="25"/>
        <v>Iris Crooks</v>
      </c>
      <c r="AG57" s="114" t="b">
        <f>IF(Y57="",FALSE,IF(COUNTIF(Y$7:Y56,Y57)&gt;0,TRUE,FALSE))</f>
        <v>0</v>
      </c>
      <c r="AH57" s="114" t="str">
        <f t="shared" si="23"/>
        <v/>
      </c>
      <c r="AI57" s="80" t="str">
        <f t="shared" si="26"/>
        <v/>
      </c>
      <c r="AJ57" s="81" t="str">
        <f t="shared" si="27"/>
        <v/>
      </c>
      <c r="AK57" s="67" t="str">
        <f t="shared" si="28"/>
        <v/>
      </c>
      <c r="AL57" s="67" t="str">
        <f t="shared" si="29"/>
        <v/>
      </c>
      <c r="AM57" s="67" t="str">
        <f t="shared" si="30"/>
        <v/>
      </c>
      <c r="AN57" s="68" t="str">
        <f>IF(RSRankBy="R. Total",IF(AK57="","",AK57+COUNTIF(AK$8:AK56,AK57)/10),IF(RSRankBy="R. YTD",IF(AL57="","",AL57+COUNTIF(AL$8:AL56,AL57)/10),IF(AM57="","",AM57+COUNTIF(AM$8:AM56,AM57)/10)))</f>
        <v/>
      </c>
      <c r="AO57" s="105" t="str">
        <f t="shared" si="31"/>
        <v/>
      </c>
      <c r="AP57" s="50" t="str">
        <f t="shared" si="32"/>
        <v/>
      </c>
      <c r="AQ57" s="106" t="str">
        <f t="shared" si="33"/>
        <v/>
      </c>
      <c r="AR57" s="47" t="str">
        <f t="shared" si="34"/>
        <v>Iris Crooks</v>
      </c>
      <c r="AS57" s="45">
        <f t="shared" si="35"/>
        <v>7</v>
      </c>
      <c r="AT57" s="2"/>
      <c r="AU57" s="14">
        <v>49</v>
      </c>
      <c r="AV57" s="19" t="str">
        <f t="shared" si="36"/>
        <v/>
      </c>
      <c r="AW57" s="6" t="str">
        <f t="shared" si="37"/>
        <v/>
      </c>
      <c r="AX57" s="6" t="str">
        <f t="shared" si="19"/>
        <v/>
      </c>
      <c r="AY57" s="1" t="str">
        <f t="shared" si="38"/>
        <v/>
      </c>
      <c r="AZ57" s="1" t="str">
        <f t="shared" si="39"/>
        <v/>
      </c>
      <c r="BA57" s="9" t="str">
        <f>IF(AZ57="","",AZ57+COUNTIF($AZ$8:$AZ56,AZ57)/10)</f>
        <v/>
      </c>
      <c r="BB57" s="14" t="str">
        <f>IF(C57="","",IF(OR(K57="Y",),COUNTIF(K$8:K57,"Y"),""))</f>
        <v/>
      </c>
      <c r="BD57" s="91">
        <v>49</v>
      </c>
      <c r="BE57" s="91">
        <f t="shared" ca="1" si="40"/>
        <v>107</v>
      </c>
      <c r="BF57" s="98">
        <f>IF(BD57&lt;=RandTo,BE57+COUNTIF(BE$8:BE57,BE57)/100,MbrCnt+1)</f>
        <v>138</v>
      </c>
      <c r="BG57" s="91">
        <f t="shared" si="41"/>
        <v>49</v>
      </c>
    </row>
    <row r="58" spans="2:59" ht="12.75" thickBot="1" x14ac:dyDescent="0.25">
      <c r="B58" s="18"/>
      <c r="C58" s="51" t="str">
        <f t="shared" si="24"/>
        <v>Jack Curtis</v>
      </c>
      <c r="D58" s="7" t="str">
        <f t="shared" si="16"/>
        <v/>
      </c>
      <c r="E58" s="18"/>
      <c r="F58" s="14" t="str">
        <f>IF(C58="","",IF(K58="","",MAX(F$8:F57)+1))</f>
        <v/>
      </c>
      <c r="G58" s="42"/>
      <c r="H58" s="14" t="str">
        <f>IF($G58="","",MAX($H$7:$H57)+1)</f>
        <v/>
      </c>
      <c r="I58" s="14">
        <v>50</v>
      </c>
      <c r="J58" s="97"/>
      <c r="K58" s="112" t="str">
        <f t="shared" si="17"/>
        <v/>
      </c>
      <c r="L58" s="14" t="str">
        <f t="shared" si="22"/>
        <v/>
      </c>
      <c r="M58" s="48"/>
      <c r="N58" s="108" t="str">
        <f t="shared" si="18"/>
        <v/>
      </c>
      <c r="O58" s="2"/>
      <c r="P58" s="56" t="str">
        <f>IF(P57="","","NS")</f>
        <v/>
      </c>
      <c r="Q58" s="56" t="str">
        <f>IF(OR(Q57="",T58="ERR"),"",INDEX($R$74:$R$126,MATCH(S58,$U$74:$U$126,0)))</f>
        <v/>
      </c>
      <c r="R58" s="56" t="str">
        <f>IF(OR(Q57="",T58="ERR"),"",INDEX($Q$74:$Q$126,MATCH(S58,$U$74:$U$126,0)))</f>
        <v/>
      </c>
      <c r="S58" s="56" t="str">
        <f>IF(Q57="","",IF(OR($D$4="L-H",$D$4="L-M"),Q57,IF($D$4="L-L",Q57*2-1,"NFI")))</f>
        <v/>
      </c>
      <c r="T58" s="56" t="str">
        <f>IF(AND(S58&lt;&gt;"",COUNTIF(S$9:S57,S58)&gt;0),"ERR","")</f>
        <v/>
      </c>
      <c r="U58" s="14" t="str">
        <f>IF(Q58="","",IF(Q58&lt;R58,PROPER(Q58)&amp;" &amp; "&amp;PROPER(R58),PROPER(R58)&amp;" &amp; "&amp;PROPER(Q58)))</f>
        <v/>
      </c>
      <c r="V58" s="14"/>
      <c r="X58" s="127">
        <v>136</v>
      </c>
      <c r="Y58" s="16" t="s">
        <v>1443</v>
      </c>
      <c r="Z58" s="16">
        <v>1242695</v>
      </c>
      <c r="AA58" s="16" t="s">
        <v>9</v>
      </c>
      <c r="AB58" s="16" t="s">
        <v>95</v>
      </c>
      <c r="AC58" s="33">
        <v>0.39</v>
      </c>
      <c r="AD58" s="33">
        <v>0</v>
      </c>
      <c r="AE58" s="127">
        <v>0</v>
      </c>
      <c r="AF58" s="129" t="str">
        <f t="shared" si="25"/>
        <v>Jack Curtis</v>
      </c>
      <c r="AG58" s="114" t="b">
        <f>IF(Y58="",FALSE,IF(COUNTIF(Y$7:Y57,Y58)&gt;0,TRUE,FALSE))</f>
        <v>0</v>
      </c>
      <c r="AH58" s="114" t="str">
        <f t="shared" si="23"/>
        <v/>
      </c>
      <c r="AI58" s="80" t="str">
        <f t="shared" si="26"/>
        <v/>
      </c>
      <c r="AJ58" s="81" t="str">
        <f t="shared" si="27"/>
        <v/>
      </c>
      <c r="AK58" s="67" t="str">
        <f t="shared" si="28"/>
        <v/>
      </c>
      <c r="AL58" s="67" t="str">
        <f t="shared" si="29"/>
        <v/>
      </c>
      <c r="AM58" s="67" t="str">
        <f t="shared" si="30"/>
        <v/>
      </c>
      <c r="AN58" s="68" t="str">
        <f>IF(RSRankBy="R. Total",IF(AK58="","",AK58+COUNTIF(AK$8:AK57,AK58)/10),IF(RSRankBy="R. YTD",IF(AL58="","",AL58+COUNTIF(AL$8:AL57,AL58)/10),IF(AM58="","",AM58+COUNTIF(AM$8:AM57,AM58)/10)))</f>
        <v/>
      </c>
      <c r="AO58" s="105" t="str">
        <f t="shared" si="31"/>
        <v/>
      </c>
      <c r="AP58" s="50" t="str">
        <f t="shared" si="32"/>
        <v/>
      </c>
      <c r="AQ58" s="106" t="str">
        <f t="shared" si="33"/>
        <v/>
      </c>
      <c r="AR58" s="47" t="str">
        <f t="shared" si="34"/>
        <v>Jack Curtis</v>
      </c>
      <c r="AS58" s="45">
        <f t="shared" si="35"/>
        <v>7</v>
      </c>
      <c r="AT58" s="2"/>
      <c r="AU58" s="14">
        <v>50</v>
      </c>
      <c r="AV58" s="19" t="str">
        <f t="shared" si="36"/>
        <v/>
      </c>
      <c r="AW58" s="6" t="str">
        <f t="shared" si="37"/>
        <v/>
      </c>
      <c r="AX58" s="6" t="str">
        <f t="shared" si="19"/>
        <v/>
      </c>
      <c r="AY58" s="1" t="str">
        <f t="shared" si="38"/>
        <v/>
      </c>
      <c r="AZ58" s="1" t="str">
        <f t="shared" si="39"/>
        <v/>
      </c>
      <c r="BA58" s="9" t="str">
        <f>IF(AZ58="","",AZ58+COUNTIF($AZ$8:$AZ57,AZ58)/10)</f>
        <v/>
      </c>
      <c r="BB58" s="14" t="str">
        <f>IF(C58="","",IF(OR(K58="Y",),COUNTIF(K$8:K58,"Y"),""))</f>
        <v/>
      </c>
      <c r="BD58" s="91">
        <v>50</v>
      </c>
      <c r="BE58" s="91">
        <f t="shared" ca="1" si="40"/>
        <v>98</v>
      </c>
      <c r="BF58" s="98">
        <f>IF(BD58&lt;=RandTo,BE58+COUNTIF(BE$8:BE58,BE58)/100,MbrCnt+1)</f>
        <v>138</v>
      </c>
      <c r="BG58" s="91">
        <f t="shared" si="41"/>
        <v>50</v>
      </c>
    </row>
    <row r="59" spans="2:59" ht="12.75" thickBot="1" x14ac:dyDescent="0.25">
      <c r="B59" s="18"/>
      <c r="C59" s="51" t="str">
        <f t="shared" si="24"/>
        <v>Jack Robertson</v>
      </c>
      <c r="D59" s="7">
        <f t="shared" si="16"/>
        <v>7</v>
      </c>
      <c r="E59" s="18" t="s">
        <v>381</v>
      </c>
      <c r="F59" s="14">
        <f>IF(C59="","",IF(K59="","",MAX(F$8:F58)+1))</f>
        <v>10</v>
      </c>
      <c r="G59" s="42"/>
      <c r="H59" s="14" t="str">
        <f>IF($G59="","",MAX($H$7:$H58)+1)</f>
        <v/>
      </c>
      <c r="I59" s="14">
        <v>51</v>
      </c>
      <c r="J59" s="97"/>
      <c r="K59" s="112" t="str">
        <f t="shared" si="17"/>
        <v>Y</v>
      </c>
      <c r="L59" s="14" t="str">
        <f t="shared" si="22"/>
        <v>Jack Robertson</v>
      </c>
      <c r="M59" s="48"/>
      <c r="N59" s="108" t="str">
        <f t="shared" si="18"/>
        <v/>
      </c>
      <c r="O59" s="2"/>
      <c r="P59" s="56" t="str">
        <f>IF(P57="","","EW")</f>
        <v/>
      </c>
      <c r="Q59" s="56" t="str">
        <f>IF(OR(Q57="",T59="ERR"),"",INDEX($R$74:$R$126,MATCH(S59,$U$74:$U$126,0)))</f>
        <v/>
      </c>
      <c r="R59" s="56" t="str">
        <f>IF(OR(Q57="",T59="ERR"),"",INDEX($Q$74:$Q$126,MATCH(S59,$U$74:$U$126,0)))</f>
        <v/>
      </c>
      <c r="S59" s="56" t="str">
        <f>IF(Q57="","",IF($D$4="L-L",MIN($U$73,S58+1),IF($D$4="L-M",ROUNDDOWN($U$73/2,0)+S58,$U$73-S58+1)))</f>
        <v/>
      </c>
      <c r="T59" s="56" t="str">
        <f>IF(AND(S59&lt;&gt;"",COUNTIF(S$9:S58,S59)&gt;0),"ERR","")</f>
        <v/>
      </c>
      <c r="U59" s="14" t="str">
        <f>IF(Q59="","",IF(Q59&lt;R59,PROPER(Q59)&amp;" &amp; "&amp;PROPER(R59),PROPER(R59)&amp;" &amp; "&amp;PROPER(Q59)))</f>
        <v/>
      </c>
      <c r="V59" s="14"/>
      <c r="X59" s="127">
        <v>132</v>
      </c>
      <c r="Y59" s="16" t="s">
        <v>1439</v>
      </c>
      <c r="Z59" s="16">
        <v>978310</v>
      </c>
      <c r="AA59" s="16" t="s">
        <v>9</v>
      </c>
      <c r="AB59" s="16" t="s">
        <v>41</v>
      </c>
      <c r="AC59" s="33">
        <v>46.65</v>
      </c>
      <c r="AD59" s="33">
        <v>0</v>
      </c>
      <c r="AE59" s="127">
        <v>0</v>
      </c>
      <c r="AF59" s="129" t="str">
        <f t="shared" si="25"/>
        <v>Jack Robertson</v>
      </c>
      <c r="AG59" s="114" t="b">
        <f>IF(Y59="",FALSE,IF(COUNTIF(Y$7:Y58,Y59)&gt;0,TRUE,FALSE))</f>
        <v>0</v>
      </c>
      <c r="AH59" s="114" t="str">
        <f t="shared" si="23"/>
        <v>Y</v>
      </c>
      <c r="AI59" s="80">
        <f t="shared" si="26"/>
        <v>46.65</v>
      </c>
      <c r="AJ59" s="81">
        <f t="shared" si="27"/>
        <v>0</v>
      </c>
      <c r="AK59" s="67">
        <f t="shared" si="28"/>
        <v>19</v>
      </c>
      <c r="AL59" s="67">
        <f t="shared" si="29"/>
        <v>29</v>
      </c>
      <c r="AM59" s="67">
        <f t="shared" si="30"/>
        <v>24</v>
      </c>
      <c r="AN59" s="68">
        <f>IF(RSRankBy="R. Total",IF(AK59="","",AK59+COUNTIF(AK$8:AK58,AK59)/10),IF(RSRankBy="R. YTD",IF(AL59="","",AL59+COUNTIF(AL$8:AL58,AL59)/10),IF(AM59="","",AM59+COUNTIF(AM$8:AM58,AM59)/10)))</f>
        <v>24</v>
      </c>
      <c r="AO59" s="105">
        <f t="shared" si="31"/>
        <v>24</v>
      </c>
      <c r="AP59" s="50">
        <f t="shared" si="32"/>
        <v>7</v>
      </c>
      <c r="AQ59" s="106">
        <f t="shared" si="33"/>
        <v>7</v>
      </c>
      <c r="AR59" s="47" t="str">
        <f t="shared" si="34"/>
        <v>Jack Robertson</v>
      </c>
      <c r="AS59" s="45">
        <f t="shared" si="35"/>
        <v>10</v>
      </c>
      <c r="AU59" s="14">
        <v>51</v>
      </c>
      <c r="AV59" s="19" t="str">
        <f t="shared" si="36"/>
        <v/>
      </c>
      <c r="AW59" s="6" t="str">
        <f t="shared" si="37"/>
        <v/>
      </c>
      <c r="AX59" s="6" t="str">
        <f t="shared" si="19"/>
        <v/>
      </c>
      <c r="AY59" s="1" t="str">
        <f t="shared" si="38"/>
        <v/>
      </c>
      <c r="AZ59" s="1" t="str">
        <f t="shared" si="39"/>
        <v/>
      </c>
      <c r="BA59" s="9" t="str">
        <f>IF(AZ59="","",AZ59+COUNTIF($AZ$8:$AZ58,AZ59)/10)</f>
        <v/>
      </c>
      <c r="BB59" s="14">
        <f>IF(C59="","",IF(OR(K59="Y",),COUNTIF(K$8:K59,"Y"),""))</f>
        <v>10</v>
      </c>
      <c r="BD59" s="91">
        <v>51</v>
      </c>
      <c r="BE59" s="91">
        <f t="shared" ca="1" si="40"/>
        <v>80</v>
      </c>
      <c r="BF59" s="98">
        <f>IF(BD59&lt;=RandTo,BE59+COUNTIF(BE$8:BE59,BE59)/100,MbrCnt+1)</f>
        <v>138</v>
      </c>
      <c r="BG59" s="91">
        <f t="shared" si="41"/>
        <v>51</v>
      </c>
    </row>
    <row r="60" spans="2:59" ht="12.75" thickBot="1" x14ac:dyDescent="0.25">
      <c r="B60" s="18"/>
      <c r="C60" s="51" t="str">
        <f t="shared" si="24"/>
        <v>Jan Titcombe</v>
      </c>
      <c r="D60" s="7">
        <f t="shared" si="16"/>
        <v>8</v>
      </c>
      <c r="E60" s="18" t="s">
        <v>381</v>
      </c>
      <c r="F60" s="14">
        <f>IF(C60="","",IF(K60="","",MAX(F$8:F59)+1))</f>
        <v>11</v>
      </c>
      <c r="G60" s="42"/>
      <c r="H60" s="14" t="str">
        <f>IF($G60="","",MAX($H$7:$H59)+1)</f>
        <v/>
      </c>
      <c r="I60" s="14">
        <v>52</v>
      </c>
      <c r="J60" s="97"/>
      <c r="K60" s="112" t="str">
        <f t="shared" si="17"/>
        <v>Y</v>
      </c>
      <c r="L60" s="14" t="str">
        <f t="shared" si="22"/>
        <v>Jan Titcombe</v>
      </c>
      <c r="M60" s="48"/>
      <c r="N60" s="108" t="str">
        <f t="shared" si="18"/>
        <v/>
      </c>
      <c r="O60" s="2"/>
      <c r="U60" s="10"/>
      <c r="V60" s="10"/>
      <c r="X60" s="127">
        <v>85</v>
      </c>
      <c r="Y60" s="16" t="s">
        <v>86</v>
      </c>
      <c r="Z60" s="16">
        <v>1125532</v>
      </c>
      <c r="AA60" s="16" t="s">
        <v>58</v>
      </c>
      <c r="AB60" s="16" t="s">
        <v>74</v>
      </c>
      <c r="AC60" s="33">
        <v>19.27</v>
      </c>
      <c r="AD60" s="33">
        <v>6.89</v>
      </c>
      <c r="AE60" s="127">
        <v>60</v>
      </c>
      <c r="AF60" s="129" t="str">
        <f t="shared" si="25"/>
        <v>Jan Titcombe</v>
      </c>
      <c r="AG60" s="114" t="b">
        <f>IF(Y60="",FALSE,IF(COUNTIF(Y$7:Y59,Y60)&gt;0,TRUE,FALSE))</f>
        <v>0</v>
      </c>
      <c r="AH60" s="114" t="str">
        <f t="shared" si="23"/>
        <v>Y</v>
      </c>
      <c r="AI60" s="80">
        <f t="shared" si="26"/>
        <v>19.27</v>
      </c>
      <c r="AJ60" s="81">
        <f t="shared" si="27"/>
        <v>6.89</v>
      </c>
      <c r="AK60" s="67">
        <f t="shared" si="28"/>
        <v>26</v>
      </c>
      <c r="AL60" s="67">
        <f t="shared" si="29"/>
        <v>20</v>
      </c>
      <c r="AM60" s="67">
        <f t="shared" si="30"/>
        <v>23</v>
      </c>
      <c r="AN60" s="68">
        <f>IF(RSRankBy="R. Total",IF(AK60="","",AK60+COUNTIF(AK$8:AK59,AK60)/10),IF(RSRankBy="R. YTD",IF(AL60="","",AL60+COUNTIF(AL$8:AL59,AL60)/10),IF(AM60="","",AM60+COUNTIF(AM$8:AM59,AM60)/10)))</f>
        <v>23.1</v>
      </c>
      <c r="AO60" s="105">
        <f t="shared" si="31"/>
        <v>23</v>
      </c>
      <c r="AP60" s="50">
        <f t="shared" si="32"/>
        <v>8</v>
      </c>
      <c r="AQ60" s="106">
        <f t="shared" si="33"/>
        <v>8</v>
      </c>
      <c r="AR60" s="47" t="str">
        <f t="shared" si="34"/>
        <v>Jan Titcombe</v>
      </c>
      <c r="AS60" s="45">
        <f t="shared" si="35"/>
        <v>9</v>
      </c>
      <c r="AU60" s="14">
        <v>52</v>
      </c>
      <c r="AV60" s="19" t="str">
        <f t="shared" si="36"/>
        <v/>
      </c>
      <c r="AW60" s="6" t="str">
        <f t="shared" si="37"/>
        <v/>
      </c>
      <c r="AX60" s="6" t="str">
        <f t="shared" si="19"/>
        <v/>
      </c>
      <c r="AY60" s="1" t="str">
        <f t="shared" si="38"/>
        <v/>
      </c>
      <c r="AZ60" s="1" t="str">
        <f t="shared" si="39"/>
        <v/>
      </c>
      <c r="BA60" s="9" t="str">
        <f>IF(AZ60="","",AZ60+COUNTIF($AZ$8:$AZ59,AZ60)/10)</f>
        <v/>
      </c>
      <c r="BB60" s="14">
        <f>IF(C60="","",IF(OR(K60="Y",),COUNTIF(K$8:K60,"Y"),""))</f>
        <v>11</v>
      </c>
      <c r="BD60" s="91">
        <v>52</v>
      </c>
      <c r="BE60" s="91">
        <f t="shared" ca="1" si="40"/>
        <v>91</v>
      </c>
      <c r="BF60" s="98">
        <f>IF(BD60&lt;=RandTo,BE60+COUNTIF(BE$8:BE60,BE60)/100,MbrCnt+1)</f>
        <v>138</v>
      </c>
      <c r="BG60" s="91">
        <f t="shared" si="41"/>
        <v>52</v>
      </c>
    </row>
    <row r="61" spans="2:59" ht="12.75" thickBot="1" x14ac:dyDescent="0.25">
      <c r="B61" s="18"/>
      <c r="C61" s="51" t="str">
        <f t="shared" si="24"/>
        <v>Jane Armitage</v>
      </c>
      <c r="D61" s="7" t="str">
        <f t="shared" si="16"/>
        <v/>
      </c>
      <c r="E61" s="18"/>
      <c r="F61" s="14" t="str">
        <f>IF(C61="","",IF(K61="","",MAX(F$8:F60)+1))</f>
        <v/>
      </c>
      <c r="G61" s="42"/>
      <c r="H61" s="14" t="str">
        <f>IF($G61="","",MAX($H$7:$H60)+1)</f>
        <v/>
      </c>
      <c r="I61" s="14">
        <v>53</v>
      </c>
      <c r="J61" s="97"/>
      <c r="K61" s="112" t="str">
        <f t="shared" si="17"/>
        <v/>
      </c>
      <c r="L61" s="14" t="str">
        <f t="shared" si="22"/>
        <v/>
      </c>
      <c r="M61" s="48"/>
      <c r="N61" s="108" t="str">
        <f t="shared" si="18"/>
        <v/>
      </c>
      <c r="O61" s="2"/>
      <c r="P61" s="55" t="str">
        <f>IF(Q61="","","Tbl")</f>
        <v/>
      </c>
      <c r="Q61" s="174" t="str">
        <f>IF(Q57="","",IF(Tables&gt;Q57,Q57+1,""))</f>
        <v/>
      </c>
      <c r="R61" s="174"/>
      <c r="S61" s="56"/>
      <c r="U61" s="10"/>
      <c r="V61" s="10"/>
      <c r="X61" s="127">
        <v>44</v>
      </c>
      <c r="Y61" s="16" t="s">
        <v>385</v>
      </c>
      <c r="Z61" s="16">
        <v>569895</v>
      </c>
      <c r="AA61" s="16" t="s">
        <v>386</v>
      </c>
      <c r="AB61" s="16" t="s">
        <v>345</v>
      </c>
      <c r="AC61" s="33">
        <v>114.92</v>
      </c>
      <c r="AD61" s="33">
        <v>9.16</v>
      </c>
      <c r="AE61" s="127">
        <v>48</v>
      </c>
      <c r="AF61" s="129" t="str">
        <f t="shared" si="25"/>
        <v>Jane Armitage</v>
      </c>
      <c r="AG61" s="114" t="b">
        <f>IF(Y61="",FALSE,IF(COUNTIF(Y$7:Y60,Y61)&gt;0,TRUE,FALSE))</f>
        <v>0</v>
      </c>
      <c r="AH61" s="114" t="str">
        <f t="shared" si="23"/>
        <v/>
      </c>
      <c r="AI61" s="80" t="str">
        <f t="shared" si="26"/>
        <v/>
      </c>
      <c r="AJ61" s="81" t="str">
        <f t="shared" si="27"/>
        <v/>
      </c>
      <c r="AK61" s="67" t="str">
        <f t="shared" si="28"/>
        <v/>
      </c>
      <c r="AL61" s="67" t="str">
        <f t="shared" si="29"/>
        <v/>
      </c>
      <c r="AM61" s="67" t="str">
        <f t="shared" si="30"/>
        <v/>
      </c>
      <c r="AN61" s="68" t="str">
        <f>IF(RSRankBy="R. Total",IF(AK61="","",AK61+COUNTIF(AK$8:AK60,AK61)/10),IF(RSRankBy="R. YTD",IF(AL61="","",AL61+COUNTIF(AL$8:AL60,AL61)/10),IF(AM61="","",AM61+COUNTIF(AM$8:AM60,AM61)/10)))</f>
        <v/>
      </c>
      <c r="AO61" s="105" t="str">
        <f t="shared" si="31"/>
        <v/>
      </c>
      <c r="AP61" s="50" t="str">
        <f t="shared" si="32"/>
        <v/>
      </c>
      <c r="AQ61" s="106" t="str">
        <f t="shared" si="33"/>
        <v/>
      </c>
      <c r="AR61" s="47" t="str">
        <f t="shared" si="34"/>
        <v>Jane Armitage</v>
      </c>
      <c r="AS61" s="45">
        <f t="shared" si="35"/>
        <v>9</v>
      </c>
      <c r="AU61" s="14">
        <v>53</v>
      </c>
      <c r="AV61" s="19" t="str">
        <f t="shared" si="36"/>
        <v/>
      </c>
      <c r="AW61" s="6" t="str">
        <f t="shared" si="37"/>
        <v/>
      </c>
      <c r="AX61" s="6" t="str">
        <f t="shared" si="19"/>
        <v/>
      </c>
      <c r="AY61" s="1" t="str">
        <f t="shared" si="38"/>
        <v/>
      </c>
      <c r="AZ61" s="1" t="str">
        <f t="shared" si="39"/>
        <v/>
      </c>
      <c r="BA61" s="9" t="str">
        <f>IF(AZ61="","",AZ61+COUNTIF($AZ$8:$AZ60,AZ61)/10)</f>
        <v/>
      </c>
      <c r="BB61" s="14" t="str">
        <f>IF(C61="","",IF(OR(K61="Y",),COUNTIF(K$8:K61,"Y"),""))</f>
        <v/>
      </c>
      <c r="BD61" s="91">
        <v>53</v>
      </c>
      <c r="BE61" s="91">
        <f t="shared" ca="1" si="40"/>
        <v>1</v>
      </c>
      <c r="BF61" s="98">
        <f>IF(BD61&lt;=RandTo,BE61+COUNTIF(BE$8:BE61,BE61)/100,MbrCnt+1)</f>
        <v>138</v>
      </c>
      <c r="BG61" s="91">
        <f t="shared" si="41"/>
        <v>53</v>
      </c>
    </row>
    <row r="62" spans="2:59" ht="12.75" thickBot="1" x14ac:dyDescent="0.25">
      <c r="B62" s="18"/>
      <c r="C62" s="51" t="str">
        <f t="shared" si="24"/>
        <v>Jane McNab</v>
      </c>
      <c r="D62" s="7" t="str">
        <f t="shared" si="16"/>
        <v/>
      </c>
      <c r="E62" s="18"/>
      <c r="F62" s="14" t="str">
        <f>IF(C62="","",IF(K62="","",MAX(F$8:F61)+1))</f>
        <v/>
      </c>
      <c r="G62" s="42"/>
      <c r="H62" s="14" t="str">
        <f>IF($G62="","",MAX($H$7:$H61)+1)</f>
        <v/>
      </c>
      <c r="I62" s="14">
        <v>54</v>
      </c>
      <c r="J62" s="97"/>
      <c r="K62" s="112" t="str">
        <f t="shared" si="17"/>
        <v/>
      </c>
      <c r="L62" s="14" t="str">
        <f t="shared" si="22"/>
        <v/>
      </c>
      <c r="M62" s="48"/>
      <c r="N62" s="108" t="str">
        <f t="shared" si="18"/>
        <v/>
      </c>
      <c r="O62" s="2"/>
      <c r="P62" s="56" t="str">
        <f>IF(P61="","","NS")</f>
        <v/>
      </c>
      <c r="Q62" s="56" t="str">
        <f>IF(OR(Q61="",T62="ERR"),"",INDEX($R$74:$R$126,MATCH(S62,$U$74:$U$126,0)))</f>
        <v/>
      </c>
      <c r="R62" s="56" t="str">
        <f>IF(OR(Q61="",T62="ERR"),"",INDEX($Q$74:$Q$126,MATCH(S62,$U$74:$U$126,0)))</f>
        <v/>
      </c>
      <c r="S62" s="56" t="str">
        <f>IF(Q61="","",IF(OR($D$4="L-H",$D$4="L-M"),Q61,IF($D$4="L-L",Q61*2-1,"NFI")))</f>
        <v/>
      </c>
      <c r="T62" s="56" t="str">
        <f>IF(AND(S62&lt;&gt;"",COUNTIF(S$9:S61,S62)&gt;0),"ERR","")</f>
        <v/>
      </c>
      <c r="U62" s="14" t="str">
        <f>IF(Q62="","",IF(Q62&lt;R62,PROPER(Q62)&amp;" &amp; "&amp;PROPER(R62),PROPER(R62)&amp;" &amp; "&amp;PROPER(Q62)))</f>
        <v/>
      </c>
      <c r="V62" s="14"/>
      <c r="X62" s="127">
        <v>88</v>
      </c>
      <c r="Y62" s="16" t="s">
        <v>274</v>
      </c>
      <c r="Z62" s="16">
        <v>1161075</v>
      </c>
      <c r="AA62" s="16" t="s">
        <v>58</v>
      </c>
      <c r="AB62" s="16" t="s">
        <v>63</v>
      </c>
      <c r="AC62" s="33">
        <v>8.14</v>
      </c>
      <c r="AD62" s="33">
        <v>3.98</v>
      </c>
      <c r="AE62" s="127">
        <v>78</v>
      </c>
      <c r="AF62" s="129" t="str">
        <f t="shared" si="25"/>
        <v>Jane McNab</v>
      </c>
      <c r="AG62" s="114" t="b">
        <f>IF(Y62="",FALSE,IF(COUNTIF(Y$7:Y61,Y62)&gt;0,TRUE,FALSE))</f>
        <v>0</v>
      </c>
      <c r="AH62" s="114" t="str">
        <f t="shared" si="23"/>
        <v/>
      </c>
      <c r="AI62" s="80" t="str">
        <f t="shared" si="26"/>
        <v/>
      </c>
      <c r="AJ62" s="81" t="str">
        <f t="shared" si="27"/>
        <v/>
      </c>
      <c r="AK62" s="67" t="str">
        <f t="shared" si="28"/>
        <v/>
      </c>
      <c r="AL62" s="67" t="str">
        <f t="shared" si="29"/>
        <v/>
      </c>
      <c r="AM62" s="67" t="str">
        <f t="shared" si="30"/>
        <v/>
      </c>
      <c r="AN62" s="68" t="str">
        <f>IF(RSRankBy="R. Total",IF(AK62="","",AK62+COUNTIF(AK$8:AK61,AK62)/10),IF(RSRankBy="R. YTD",IF(AL62="","",AL62+COUNTIF(AL$8:AL61,AL62)/10),IF(AM62="","",AM62+COUNTIF(AM$8:AM61,AM62)/10)))</f>
        <v/>
      </c>
      <c r="AO62" s="105" t="str">
        <f t="shared" si="31"/>
        <v/>
      </c>
      <c r="AP62" s="50" t="str">
        <f t="shared" si="32"/>
        <v/>
      </c>
      <c r="AQ62" s="106" t="str">
        <f t="shared" si="33"/>
        <v/>
      </c>
      <c r="AR62" s="47" t="str">
        <f t="shared" si="34"/>
        <v>Jane McNab</v>
      </c>
      <c r="AS62" s="45">
        <f t="shared" si="35"/>
        <v>6</v>
      </c>
      <c r="AU62" s="14">
        <v>54</v>
      </c>
      <c r="AV62" s="19" t="str">
        <f t="shared" si="36"/>
        <v/>
      </c>
      <c r="AW62" s="6" t="str">
        <f t="shared" si="37"/>
        <v/>
      </c>
      <c r="AX62" s="6" t="str">
        <f t="shared" si="19"/>
        <v/>
      </c>
      <c r="AY62" s="1" t="str">
        <f t="shared" si="38"/>
        <v/>
      </c>
      <c r="AZ62" s="1" t="str">
        <f t="shared" si="39"/>
        <v/>
      </c>
      <c r="BA62" s="9" t="str">
        <f>IF(AZ62="","",AZ62+COUNTIF($AZ$8:$AZ61,AZ62)/10)</f>
        <v/>
      </c>
      <c r="BB62" s="14" t="str">
        <f>IF(C62="","",IF(OR(K62="Y",),COUNTIF(K$8:K62,"Y"),""))</f>
        <v/>
      </c>
      <c r="BD62" s="91">
        <v>54</v>
      </c>
      <c r="BE62" s="91">
        <f t="shared" ca="1" si="40"/>
        <v>82</v>
      </c>
      <c r="BF62" s="98">
        <f>IF(BD62&lt;=RandTo,BE62+COUNTIF(BE$8:BE62,BE62)/100,MbrCnt+1)</f>
        <v>138</v>
      </c>
      <c r="BG62" s="91">
        <f t="shared" si="41"/>
        <v>54</v>
      </c>
    </row>
    <row r="63" spans="2:59" ht="12.75" thickBot="1" x14ac:dyDescent="0.25">
      <c r="B63" s="18"/>
      <c r="C63" s="51" t="str">
        <f t="shared" si="24"/>
        <v>Jean Hart</v>
      </c>
      <c r="D63" s="7" t="str">
        <f t="shared" si="16"/>
        <v/>
      </c>
      <c r="E63" s="18"/>
      <c r="F63" s="14" t="str">
        <f>IF(C63="","",IF(K63="","",MAX(F$8:F62)+1))</f>
        <v/>
      </c>
      <c r="G63" s="42"/>
      <c r="H63" s="14" t="str">
        <f>IF($G63="","",MAX($H$7:$H62)+1)</f>
        <v/>
      </c>
      <c r="I63" s="14">
        <v>55</v>
      </c>
      <c r="J63" s="97"/>
      <c r="K63" s="112" t="str">
        <f t="shared" si="17"/>
        <v/>
      </c>
      <c r="L63" s="14" t="str">
        <f t="shared" si="22"/>
        <v/>
      </c>
      <c r="M63" s="48"/>
      <c r="N63" s="108" t="str">
        <f t="shared" si="18"/>
        <v/>
      </c>
      <c r="O63" s="2"/>
      <c r="P63" s="56" t="str">
        <f>IF(P61="","","EW")</f>
        <v/>
      </c>
      <c r="Q63" s="56" t="str">
        <f>IF(OR(Q61="",T63="ERR"),"",INDEX($R$74:$R$126,MATCH(S63,$U$74:$U$126,0)))</f>
        <v/>
      </c>
      <c r="R63" s="56" t="str">
        <f>IF(OR(Q61="",T63="ERR"),"",INDEX($Q$74:$Q$126,MATCH(S63,$U$74:$U$126,0)))</f>
        <v/>
      </c>
      <c r="S63" s="56" t="str">
        <f>IF(Q61="","",IF($D$4="L-L",MIN($U$73,S62+1),IF($D$4="L-M",ROUNDDOWN($U$73/2,0)+S62,$U$73-S62+1)))</f>
        <v/>
      </c>
      <c r="T63" s="56" t="str">
        <f>IF(AND(S63&lt;&gt;"",COUNTIF(S$9:S62,S63)&gt;0),"ERR","")</f>
        <v/>
      </c>
      <c r="U63" s="14" t="str">
        <f>IF(Q63="","",IF(Q63&lt;R63,PROPER(Q63)&amp;" &amp; "&amp;PROPER(R63),PROPER(R63)&amp;" &amp; "&amp;PROPER(Q63)))</f>
        <v/>
      </c>
      <c r="V63" s="14"/>
      <c r="X63" s="127">
        <v>73</v>
      </c>
      <c r="Y63" s="16" t="s">
        <v>81</v>
      </c>
      <c r="Z63" s="16">
        <v>772232</v>
      </c>
      <c r="AA63" s="16" t="s">
        <v>58</v>
      </c>
      <c r="AB63" s="16" t="s">
        <v>41</v>
      </c>
      <c r="AC63" s="33">
        <v>40.26</v>
      </c>
      <c r="AD63" s="33">
        <v>2.42</v>
      </c>
      <c r="AE63" s="127">
        <v>88.5</v>
      </c>
      <c r="AF63" s="129" t="str">
        <f t="shared" si="25"/>
        <v>Jean Hart</v>
      </c>
      <c r="AG63" s="114" t="b">
        <f>IF(Y63="",FALSE,IF(COUNTIF(Y$7:Y62,Y63)&gt;0,TRUE,FALSE))</f>
        <v>0</v>
      </c>
      <c r="AH63" s="114" t="str">
        <f t="shared" si="23"/>
        <v/>
      </c>
      <c r="AI63" s="80" t="str">
        <f t="shared" si="26"/>
        <v/>
      </c>
      <c r="AJ63" s="81" t="str">
        <f t="shared" si="27"/>
        <v/>
      </c>
      <c r="AK63" s="67" t="str">
        <f t="shared" si="28"/>
        <v/>
      </c>
      <c r="AL63" s="67" t="str">
        <f t="shared" si="29"/>
        <v/>
      </c>
      <c r="AM63" s="67" t="str">
        <f t="shared" si="30"/>
        <v/>
      </c>
      <c r="AN63" s="68" t="str">
        <f>IF(RSRankBy="R. Total",IF(AK63="","",AK63+COUNTIF(AK$8:AK62,AK63)/10),IF(RSRankBy="R. YTD",IF(AL63="","",AL63+COUNTIF(AL$8:AL62,AL63)/10),IF(AM63="","",AM63+COUNTIF(AM$8:AM62,AM63)/10)))</f>
        <v/>
      </c>
      <c r="AO63" s="105" t="str">
        <f t="shared" si="31"/>
        <v/>
      </c>
      <c r="AP63" s="50" t="str">
        <f t="shared" si="32"/>
        <v/>
      </c>
      <c r="AQ63" s="106" t="str">
        <f t="shared" si="33"/>
        <v/>
      </c>
      <c r="AR63" s="47" t="str">
        <f t="shared" si="34"/>
        <v>Jean Hart</v>
      </c>
      <c r="AS63" s="45">
        <f t="shared" si="35"/>
        <v>5</v>
      </c>
      <c r="AU63" s="14">
        <v>55</v>
      </c>
      <c r="AV63" s="19" t="str">
        <f t="shared" si="36"/>
        <v/>
      </c>
      <c r="AW63" s="6" t="str">
        <f t="shared" si="37"/>
        <v/>
      </c>
      <c r="AX63" s="6" t="str">
        <f t="shared" si="19"/>
        <v/>
      </c>
      <c r="AY63" s="1" t="str">
        <f t="shared" si="38"/>
        <v/>
      </c>
      <c r="AZ63" s="1" t="str">
        <f t="shared" si="39"/>
        <v/>
      </c>
      <c r="BA63" s="9" t="str">
        <f>IF(AZ63="","",AZ63+COUNTIF($AZ$8:$AZ62,AZ63)/10)</f>
        <v/>
      </c>
      <c r="BB63" s="14" t="str">
        <f>IF(C63="","",IF(OR(K63="Y",),COUNTIF(K$8:K63,"Y"),""))</f>
        <v/>
      </c>
      <c r="BD63" s="91">
        <v>55</v>
      </c>
      <c r="BE63" s="91">
        <f t="shared" ca="1" si="40"/>
        <v>92</v>
      </c>
      <c r="BF63" s="98">
        <f>IF(BD63&lt;=RandTo,BE63+COUNTIF(BE$8:BE63,BE63)/100,MbrCnt+1)</f>
        <v>138</v>
      </c>
      <c r="BG63" s="91">
        <f t="shared" si="41"/>
        <v>55</v>
      </c>
    </row>
    <row r="64" spans="2:59" ht="12.75" thickBot="1" x14ac:dyDescent="0.25">
      <c r="B64" s="18"/>
      <c r="C64" s="51" t="str">
        <f t="shared" si="24"/>
        <v>Jen Langley</v>
      </c>
      <c r="D64" s="7">
        <f t="shared" si="16"/>
        <v>21</v>
      </c>
      <c r="E64" s="18" t="s">
        <v>381</v>
      </c>
      <c r="F64" s="14">
        <f>IF(C64="","",IF(K64="","",MAX(F$8:F63)+1))</f>
        <v>12</v>
      </c>
      <c r="G64" s="42"/>
      <c r="H64" s="14" t="str">
        <f>IF($G64="","",MAX($H$7:$H63)+1)</f>
        <v/>
      </c>
      <c r="I64" s="14">
        <v>56</v>
      </c>
      <c r="J64" s="97"/>
      <c r="K64" s="112" t="str">
        <f t="shared" si="17"/>
        <v>Y</v>
      </c>
      <c r="L64" s="14" t="str">
        <f t="shared" si="22"/>
        <v>Jen Langley</v>
      </c>
      <c r="M64" s="48"/>
      <c r="N64" s="108" t="str">
        <f t="shared" si="18"/>
        <v/>
      </c>
      <c r="O64" s="2"/>
      <c r="U64" s="10"/>
      <c r="V64" s="10"/>
      <c r="X64" s="127">
        <v>63</v>
      </c>
      <c r="Y64" s="16" t="s">
        <v>50</v>
      </c>
      <c r="Z64" s="16">
        <v>1040626</v>
      </c>
      <c r="AA64" s="16" t="s">
        <v>9</v>
      </c>
      <c r="AB64" s="16" t="s">
        <v>25</v>
      </c>
      <c r="AC64" s="33">
        <v>62.05</v>
      </c>
      <c r="AD64" s="33">
        <v>18.63</v>
      </c>
      <c r="AE64" s="127">
        <v>21</v>
      </c>
      <c r="AF64" s="129" t="str">
        <f t="shared" si="25"/>
        <v>Jen Langley</v>
      </c>
      <c r="AG64" s="114" t="b">
        <f>IF(Y64="",FALSE,IF(COUNTIF(Y$7:Y63,Y64)&gt;0,TRUE,FALSE))</f>
        <v>0</v>
      </c>
      <c r="AH64" s="114" t="str">
        <f t="shared" si="23"/>
        <v>Y</v>
      </c>
      <c r="AI64" s="80">
        <f t="shared" si="26"/>
        <v>62.05</v>
      </c>
      <c r="AJ64" s="81">
        <f t="shared" si="27"/>
        <v>18.63</v>
      </c>
      <c r="AK64" s="67">
        <f t="shared" si="28"/>
        <v>15</v>
      </c>
      <c r="AL64" s="67">
        <f t="shared" si="29"/>
        <v>7</v>
      </c>
      <c r="AM64" s="67">
        <f t="shared" si="30"/>
        <v>11</v>
      </c>
      <c r="AN64" s="68">
        <f>IF(RSRankBy="R. Total",IF(AK64="","",AK64+COUNTIF(AK$8:AK63,AK64)/10),IF(RSRankBy="R. YTD",IF(AL64="","",AL64+COUNTIF(AL$8:AL63,AL64)/10),IF(AM64="","",AM64+COUNTIF(AM$8:AM63,AM64)/10)))</f>
        <v>11.1</v>
      </c>
      <c r="AO64" s="105">
        <f t="shared" si="31"/>
        <v>10</v>
      </c>
      <c r="AP64" s="50">
        <f t="shared" si="32"/>
        <v>21</v>
      </c>
      <c r="AQ64" s="106">
        <f t="shared" si="33"/>
        <v>21</v>
      </c>
      <c r="AR64" s="47" t="str">
        <f t="shared" si="34"/>
        <v>Jen Langley</v>
      </c>
      <c r="AS64" s="45">
        <f t="shared" si="35"/>
        <v>8</v>
      </c>
      <c r="AU64" s="14">
        <v>56</v>
      </c>
      <c r="AV64" s="19" t="str">
        <f t="shared" si="36"/>
        <v/>
      </c>
      <c r="AW64" s="6" t="str">
        <f t="shared" si="37"/>
        <v/>
      </c>
      <c r="AX64" s="6" t="str">
        <f t="shared" si="19"/>
        <v/>
      </c>
      <c r="AY64" s="1" t="str">
        <f t="shared" si="38"/>
        <v/>
      </c>
      <c r="AZ64" s="1" t="str">
        <f t="shared" si="39"/>
        <v/>
      </c>
      <c r="BA64" s="9" t="str">
        <f>IF(AZ64="","",AZ64+COUNTIF($AZ$8:$AZ63,AZ64)/10)</f>
        <v/>
      </c>
      <c r="BB64" s="14">
        <f>IF(C64="","",IF(OR(K64="Y",),COUNTIF(K$8:K64,"Y"),""))</f>
        <v>12</v>
      </c>
      <c r="BD64" s="91">
        <v>56</v>
      </c>
      <c r="BE64" s="91">
        <f t="shared" ca="1" si="40"/>
        <v>73</v>
      </c>
      <c r="BF64" s="98">
        <f>IF(BD64&lt;=RandTo,BE64+COUNTIF(BE$8:BE64,BE64)/100,MbrCnt+1)</f>
        <v>138</v>
      </c>
      <c r="BG64" s="91">
        <f t="shared" si="41"/>
        <v>56</v>
      </c>
    </row>
    <row r="65" spans="2:54" ht="12.75" thickBot="1" x14ac:dyDescent="0.25">
      <c r="B65" s="17"/>
      <c r="C65" s="51" t="str">
        <f t="shared" si="24"/>
        <v>Jill De Friend</v>
      </c>
      <c r="D65" s="7">
        <f t="shared" si="16"/>
        <v>3</v>
      </c>
      <c r="E65" s="18" t="s">
        <v>381</v>
      </c>
      <c r="F65" s="14">
        <f>IF(C65="","",IF(K65="","",MAX(F$8:F64)+1))</f>
        <v>13</v>
      </c>
      <c r="G65" s="42"/>
      <c r="H65" s="14" t="str">
        <f>IF($G65="","",MAX($H$7:$H64)+1)</f>
        <v/>
      </c>
      <c r="I65" s="14">
        <v>57</v>
      </c>
      <c r="J65" s="97"/>
      <c r="K65" s="112" t="str">
        <f t="shared" si="17"/>
        <v>Y</v>
      </c>
      <c r="L65" s="14" t="str">
        <f t="shared" si="22"/>
        <v>Jill De Friend</v>
      </c>
      <c r="M65" s="48"/>
      <c r="N65" s="108" t="str">
        <f t="shared" si="18"/>
        <v/>
      </c>
      <c r="P65" s="55" t="str">
        <f>IF(Q65="","","Tbl")</f>
        <v/>
      </c>
      <c r="Q65" s="174" t="str">
        <f>IF(Q61="","",IF(Tables&gt;Q61,Q61+1,""))</f>
        <v/>
      </c>
      <c r="R65" s="174"/>
      <c r="S65" s="56"/>
      <c r="U65" s="10"/>
      <c r="V65" s="10"/>
      <c r="X65" s="127">
        <v>96</v>
      </c>
      <c r="Y65" s="16" t="s">
        <v>103</v>
      </c>
      <c r="Z65" s="16">
        <v>1125435</v>
      </c>
      <c r="AA65" s="16" t="s">
        <v>9</v>
      </c>
      <c r="AB65" s="16" t="s">
        <v>63</v>
      </c>
      <c r="AC65" s="33">
        <v>5.16</v>
      </c>
      <c r="AD65" s="33">
        <v>1.9</v>
      </c>
      <c r="AE65" s="127">
        <v>95</v>
      </c>
      <c r="AF65" s="129" t="str">
        <f t="shared" si="25"/>
        <v>Jill De Friend</v>
      </c>
      <c r="AG65" s="114" t="b">
        <f>IF(Y65="",FALSE,IF(COUNTIF(Y$7:Y64,Y65)&gt;0,TRUE,FALSE))</f>
        <v>0</v>
      </c>
      <c r="AH65" s="114" t="str">
        <f t="shared" si="23"/>
        <v>Y</v>
      </c>
      <c r="AI65" s="80">
        <f t="shared" si="26"/>
        <v>5.16</v>
      </c>
      <c r="AJ65" s="81">
        <f t="shared" si="27"/>
        <v>1.9</v>
      </c>
      <c r="AK65" s="67">
        <f t="shared" si="28"/>
        <v>28</v>
      </c>
      <c r="AL65" s="67">
        <f t="shared" si="29"/>
        <v>27</v>
      </c>
      <c r="AM65" s="67">
        <f t="shared" si="30"/>
        <v>28</v>
      </c>
      <c r="AN65" s="68">
        <f>IF(RSRankBy="R. Total",IF(AK65="","",AK65+COUNTIF(AK$8:AK64,AK65)/10),IF(RSRankBy="R. YTD",IF(AL65="","",AL65+COUNTIF(AL$8:AL64,AL65)/10),IF(AM65="","",AM65+COUNTIF(AM$8:AM64,AM65)/10)))</f>
        <v>28</v>
      </c>
      <c r="AO65" s="105">
        <f t="shared" si="31"/>
        <v>28</v>
      </c>
      <c r="AP65" s="50">
        <f t="shared" si="32"/>
        <v>3</v>
      </c>
      <c r="AQ65" s="106">
        <f t="shared" si="33"/>
        <v>3</v>
      </c>
      <c r="AR65" s="47" t="str">
        <f t="shared" si="34"/>
        <v>Jill De Friend</v>
      </c>
      <c r="AS65" s="45">
        <f t="shared" si="35"/>
        <v>10</v>
      </c>
      <c r="BB65" s="14">
        <f>IF(C65="","",IF(OR(K65="Y",),COUNTIF(K$8:K65,"Y"),""))</f>
        <v>13</v>
      </c>
    </row>
    <row r="66" spans="2:54" ht="12.75" thickBot="1" x14ac:dyDescent="0.25">
      <c r="B66" s="18"/>
      <c r="C66" s="51" t="str">
        <f t="shared" si="24"/>
        <v>Jim Thomas</v>
      </c>
      <c r="D66" s="7" t="str">
        <f t="shared" si="16"/>
        <v/>
      </c>
      <c r="E66" s="18"/>
      <c r="F66" s="14" t="str">
        <f>IF(C66="","",IF(K66="","",MAX(F$8:F65)+1))</f>
        <v/>
      </c>
      <c r="G66" s="42"/>
      <c r="H66" s="14" t="str">
        <f>IF($G66="","",MAX($H$7:$H65)+1)</f>
        <v/>
      </c>
      <c r="I66" s="14">
        <v>58</v>
      </c>
      <c r="J66" s="97"/>
      <c r="K66" s="112" t="str">
        <f t="shared" si="17"/>
        <v/>
      </c>
      <c r="L66" s="14" t="str">
        <f t="shared" si="22"/>
        <v/>
      </c>
      <c r="M66" s="48"/>
      <c r="N66" s="108" t="str">
        <f t="shared" si="18"/>
        <v/>
      </c>
      <c r="P66" s="56" t="str">
        <f>IF(P65="","","NS")</f>
        <v/>
      </c>
      <c r="Q66" s="56" t="str">
        <f>IF(OR(Q65="",T66="ERR"),"",INDEX($R$74:$R$126,MATCH(S66,$U$74:$U$126,0)))</f>
        <v/>
      </c>
      <c r="R66" s="56" t="str">
        <f>IF(OR(Q65="",T66="ERR"),"",INDEX($Q$74:$Q$126,MATCH(S66,$U$74:$U$126,0)))</f>
        <v/>
      </c>
      <c r="S66" s="56" t="str">
        <f>IF(Q65="","",IF(OR($D$4="L-H",$D$4="L-M"),Q65,IF($D$4="L-L",Q65*2-1,"NFI")))</f>
        <v/>
      </c>
      <c r="T66" s="56" t="str">
        <f>IF(AND(S66&lt;&gt;"",COUNTIF(S$9:S65,S66)&gt;0),"ERR","")</f>
        <v/>
      </c>
      <c r="U66" s="14" t="str">
        <f>IF(Q66="","",IF(Q66&lt;R66,PROPER(Q66)&amp;" &amp; "&amp;PROPER(R66),PROPER(R66)&amp;" &amp; "&amp;PROPER(Q66)))</f>
        <v/>
      </c>
      <c r="V66" s="14"/>
      <c r="X66" s="127">
        <v>13</v>
      </c>
      <c r="Y66" s="16" t="s">
        <v>69</v>
      </c>
      <c r="Z66" s="16">
        <v>584096</v>
      </c>
      <c r="AA66" s="16" t="s">
        <v>9</v>
      </c>
      <c r="AB66" s="16" t="s">
        <v>17</v>
      </c>
      <c r="AC66" s="33">
        <v>618.66999999999996</v>
      </c>
      <c r="AD66" s="33">
        <v>5.95</v>
      </c>
      <c r="AE66" s="127">
        <v>69</v>
      </c>
      <c r="AF66" s="129" t="str">
        <f t="shared" si="25"/>
        <v>Jim Thomas</v>
      </c>
      <c r="AG66" s="114" t="b">
        <f>IF(Y66="",FALSE,IF(COUNTIF(Y$7:Y65,Y66)&gt;0,TRUE,FALSE))</f>
        <v>0</v>
      </c>
      <c r="AH66" s="114" t="str">
        <f t="shared" si="23"/>
        <v/>
      </c>
      <c r="AI66" s="80" t="str">
        <f t="shared" si="26"/>
        <v/>
      </c>
      <c r="AJ66" s="81" t="str">
        <f t="shared" si="27"/>
        <v/>
      </c>
      <c r="AK66" s="67" t="str">
        <f t="shared" si="28"/>
        <v/>
      </c>
      <c r="AL66" s="67" t="str">
        <f t="shared" si="29"/>
        <v/>
      </c>
      <c r="AM66" s="67" t="str">
        <f t="shared" si="30"/>
        <v/>
      </c>
      <c r="AN66" s="68" t="str">
        <f>IF(RSRankBy="R. Total",IF(AK66="","",AK66+COUNTIF(AK$8:AK65,AK66)/10),IF(RSRankBy="R. YTD",IF(AL66="","",AL66+COUNTIF(AL$8:AL65,AL66)/10),IF(AM66="","",AM66+COUNTIF(AM$8:AM65,AM66)/10)))</f>
        <v/>
      </c>
      <c r="AO66" s="105" t="str">
        <f t="shared" si="31"/>
        <v/>
      </c>
      <c r="AP66" s="50" t="str">
        <f t="shared" si="32"/>
        <v/>
      </c>
      <c r="AQ66" s="106" t="str">
        <f t="shared" si="33"/>
        <v/>
      </c>
      <c r="AR66" s="47" t="str">
        <f t="shared" si="34"/>
        <v>Jim Thomas</v>
      </c>
      <c r="AS66" s="45">
        <f t="shared" si="35"/>
        <v>7</v>
      </c>
      <c r="BB66" s="14" t="str">
        <f>IF(C66="","",IF(OR(K66="Y",),COUNTIF(K$8:K66,"Y"),""))</f>
        <v/>
      </c>
    </row>
    <row r="67" spans="2:54" ht="12.75" thickBot="1" x14ac:dyDescent="0.25">
      <c r="B67" s="18"/>
      <c r="C67" s="51" t="str">
        <f t="shared" si="24"/>
        <v>John Hodge</v>
      </c>
      <c r="D67" s="7" t="str">
        <f t="shared" si="16"/>
        <v/>
      </c>
      <c r="E67" s="18"/>
      <c r="F67" s="14" t="str">
        <f>IF(C67="","",IF(K67="","",MAX(F$8:F66)+1))</f>
        <v/>
      </c>
      <c r="G67" s="42"/>
      <c r="H67" s="14" t="str">
        <f>IF($G67="","",MAX($H$7:$H66)+1)</f>
        <v/>
      </c>
      <c r="I67" s="14">
        <v>59</v>
      </c>
      <c r="J67" s="97"/>
      <c r="K67" s="112" t="str">
        <f t="shared" si="17"/>
        <v/>
      </c>
      <c r="L67" s="14" t="str">
        <f t="shared" si="22"/>
        <v/>
      </c>
      <c r="M67" s="48"/>
      <c r="N67" s="108" t="str">
        <f t="shared" si="18"/>
        <v/>
      </c>
      <c r="P67" s="56" t="str">
        <f>IF(P65="","","EW")</f>
        <v/>
      </c>
      <c r="Q67" s="56" t="str">
        <f>IF(OR(Q65="",T67="ERR"),"",INDEX($R$74:$R$126,MATCH(S67,$U$74:$U$126,0)))</f>
        <v/>
      </c>
      <c r="R67" s="56" t="str">
        <f>IF(OR(Q65="",T67="ERR"),"",INDEX($Q$74:$Q$126,MATCH(S67,$U$74:$U$126,0)))</f>
        <v/>
      </c>
      <c r="S67" s="56" t="str">
        <f>IF(Q65="","",IF($D$4="L-L",MIN($U$73,S66+1),IF($D$4="L-M",ROUNDDOWN($U$73/2,0)+S66,$U$73-S66+1)))</f>
        <v/>
      </c>
      <c r="T67" s="56" t="str">
        <f>IF(AND(S67&lt;&gt;"",COUNTIF(S$9:S66,S67)&gt;0),"ERR","")</f>
        <v/>
      </c>
      <c r="U67" s="14" t="str">
        <f>IF(Q67="","",IF(Q67&lt;R67,PROPER(Q67)&amp;" &amp; "&amp;PROPER(R67),PROPER(R67)&amp;" &amp; "&amp;PROPER(Q67)))</f>
        <v/>
      </c>
      <c r="V67" s="14"/>
      <c r="X67" s="127">
        <v>24</v>
      </c>
      <c r="Y67" s="16" t="s">
        <v>68</v>
      </c>
      <c r="Z67" s="16">
        <v>562823</v>
      </c>
      <c r="AA67" s="16" t="s">
        <v>9</v>
      </c>
      <c r="AB67" s="16" t="s">
        <v>19</v>
      </c>
      <c r="AC67" s="33">
        <v>291.11</v>
      </c>
      <c r="AD67" s="33">
        <v>6.07</v>
      </c>
      <c r="AE67" s="127">
        <v>68</v>
      </c>
      <c r="AF67" s="129" t="str">
        <f t="shared" si="25"/>
        <v>John Hodge</v>
      </c>
      <c r="AG67" s="114" t="b">
        <f>IF(Y67="",FALSE,IF(COUNTIF(Y$7:Y66,Y67)&gt;0,TRUE,FALSE))</f>
        <v>0</v>
      </c>
      <c r="AH67" s="114" t="str">
        <f t="shared" si="23"/>
        <v/>
      </c>
      <c r="AI67" s="80" t="str">
        <f t="shared" si="26"/>
        <v/>
      </c>
      <c r="AJ67" s="81" t="str">
        <f t="shared" si="27"/>
        <v/>
      </c>
      <c r="AK67" s="67" t="str">
        <f t="shared" si="28"/>
        <v/>
      </c>
      <c r="AL67" s="67" t="str">
        <f t="shared" si="29"/>
        <v/>
      </c>
      <c r="AM67" s="67" t="str">
        <f t="shared" si="30"/>
        <v/>
      </c>
      <c r="AN67" s="68" t="str">
        <f>IF(RSRankBy="R. Total",IF(AK67="","",AK67+COUNTIF(AK$8:AK66,AK67)/10),IF(RSRankBy="R. YTD",IF(AL67="","",AL67+COUNTIF(AL$8:AL66,AL67)/10),IF(AM67="","",AM67+COUNTIF(AM$8:AM66,AM67)/10)))</f>
        <v/>
      </c>
      <c r="AO67" s="105" t="str">
        <f t="shared" si="31"/>
        <v/>
      </c>
      <c r="AP67" s="50" t="str">
        <f t="shared" si="32"/>
        <v/>
      </c>
      <c r="AQ67" s="106" t="str">
        <f t="shared" si="33"/>
        <v/>
      </c>
      <c r="AR67" s="47" t="str">
        <f t="shared" si="34"/>
        <v>John Hodge</v>
      </c>
      <c r="AS67" s="45">
        <f t="shared" si="35"/>
        <v>6</v>
      </c>
      <c r="BB67" s="14" t="str">
        <f>IF(C67="","",IF(OR(K67="Y",),COUNTIF(K$8:K67,"Y"),""))</f>
        <v/>
      </c>
    </row>
    <row r="68" spans="2:54" ht="12.75" thickBot="1" x14ac:dyDescent="0.25">
      <c r="B68" s="18"/>
      <c r="C68" s="51" t="str">
        <f t="shared" si="24"/>
        <v>John Kelly</v>
      </c>
      <c r="D68" s="7" t="str">
        <f t="shared" si="16"/>
        <v/>
      </c>
      <c r="E68" s="18"/>
      <c r="F68" s="14" t="str">
        <f>IF(C68="","",IF(K68="","",MAX(F$8:F67)+1))</f>
        <v/>
      </c>
      <c r="G68" s="42"/>
      <c r="H68" s="14" t="str">
        <f>IF($G68="","",MAX($H$7:$H67)+1)</f>
        <v/>
      </c>
      <c r="I68" s="14">
        <v>60</v>
      </c>
      <c r="J68" s="97"/>
      <c r="K68" s="112" t="str">
        <f t="shared" si="17"/>
        <v/>
      </c>
      <c r="L68" s="14" t="str">
        <f t="shared" si="22"/>
        <v/>
      </c>
      <c r="M68" s="48"/>
      <c r="N68" s="108" t="str">
        <f t="shared" si="18"/>
        <v/>
      </c>
      <c r="U68" s="10"/>
      <c r="V68" s="10"/>
      <c r="X68" s="127">
        <v>6</v>
      </c>
      <c r="Y68" s="16" t="s">
        <v>26</v>
      </c>
      <c r="Z68" s="16">
        <v>658863</v>
      </c>
      <c r="AA68" s="16" t="s">
        <v>9</v>
      </c>
      <c r="AB68" s="16" t="s">
        <v>27</v>
      </c>
      <c r="AC68" s="33">
        <v>1100.3900000000001</v>
      </c>
      <c r="AD68" s="33">
        <v>19.82</v>
      </c>
      <c r="AE68" s="127">
        <v>18</v>
      </c>
      <c r="AF68" s="129" t="str">
        <f t="shared" si="25"/>
        <v>John Kelly</v>
      </c>
      <c r="AG68" s="114" t="b">
        <f>IF(Y68="",FALSE,IF(COUNTIF(Y$7:Y67,Y68)&gt;0,TRUE,FALSE))</f>
        <v>0</v>
      </c>
      <c r="AH68" s="114" t="str">
        <f t="shared" si="23"/>
        <v/>
      </c>
      <c r="AI68" s="80" t="str">
        <f t="shared" si="26"/>
        <v/>
      </c>
      <c r="AJ68" s="81" t="str">
        <f t="shared" si="27"/>
        <v/>
      </c>
      <c r="AK68" s="67" t="str">
        <f t="shared" si="28"/>
        <v/>
      </c>
      <c r="AL68" s="67" t="str">
        <f t="shared" si="29"/>
        <v/>
      </c>
      <c r="AM68" s="67" t="str">
        <f t="shared" si="30"/>
        <v/>
      </c>
      <c r="AN68" s="68" t="str">
        <f>IF(RSRankBy="R. Total",IF(AK68="","",AK68+COUNTIF(AK$8:AK67,AK68)/10),IF(RSRankBy="R. YTD",IF(AL68="","",AL68+COUNTIF(AL$8:AL67,AL68)/10),IF(AM68="","",AM68+COUNTIF(AM$8:AM67,AM68)/10)))</f>
        <v/>
      </c>
      <c r="AO68" s="105" t="str">
        <f t="shared" si="31"/>
        <v/>
      </c>
      <c r="AP68" s="50" t="str">
        <f t="shared" si="32"/>
        <v/>
      </c>
      <c r="AQ68" s="106" t="str">
        <f t="shared" si="33"/>
        <v/>
      </c>
      <c r="AR68" s="47" t="str">
        <f t="shared" si="34"/>
        <v>John Kelly</v>
      </c>
      <c r="AS68" s="45">
        <f t="shared" si="35"/>
        <v>6</v>
      </c>
      <c r="BB68" s="14" t="str">
        <f>IF(C68="","",IF(OR(K68="Y",),COUNTIF(K$8:K68,"Y"),""))</f>
        <v/>
      </c>
    </row>
    <row r="69" spans="2:54" ht="12.75" thickBot="1" x14ac:dyDescent="0.25">
      <c r="B69" s="18"/>
      <c r="C69" s="51" t="str">
        <f t="shared" si="24"/>
        <v>John Reid</v>
      </c>
      <c r="D69" s="7">
        <f t="shared" si="16"/>
        <v>27</v>
      </c>
      <c r="E69" s="18" t="s">
        <v>381</v>
      </c>
      <c r="F69" s="14">
        <f>IF(C69="","",IF(K69="","",MAX(F$8:F68)+1))</f>
        <v>14</v>
      </c>
      <c r="G69" s="42"/>
      <c r="H69" s="14" t="str">
        <f>IF($G69="","",MAX($H$7:$H68)+1)</f>
        <v/>
      </c>
      <c r="I69" s="14">
        <v>61</v>
      </c>
      <c r="J69" s="97"/>
      <c r="K69" s="112" t="str">
        <f t="shared" si="17"/>
        <v>Y</v>
      </c>
      <c r="L69" s="14" t="str">
        <f t="shared" si="22"/>
        <v>John Reid</v>
      </c>
      <c r="M69" s="48"/>
      <c r="N69" s="108" t="str">
        <f t="shared" si="18"/>
        <v/>
      </c>
      <c r="P69" s="55" t="str">
        <f>IF(Q69="","","Tbl")</f>
        <v/>
      </c>
      <c r="Q69" s="174" t="str">
        <f>IF(Q65="","",IF(Tables&gt;Q65,Q65+1,""))</f>
        <v/>
      </c>
      <c r="R69" s="174"/>
      <c r="S69" s="56"/>
      <c r="U69" s="10"/>
      <c r="V69" s="10"/>
      <c r="X69" s="127">
        <v>36</v>
      </c>
      <c r="Y69" s="16" t="s">
        <v>24</v>
      </c>
      <c r="Z69" s="16">
        <v>1125508</v>
      </c>
      <c r="AA69" s="16" t="s">
        <v>9</v>
      </c>
      <c r="AB69" s="16" t="s">
        <v>32</v>
      </c>
      <c r="AC69" s="33">
        <v>177.57</v>
      </c>
      <c r="AD69" s="33">
        <v>34.89</v>
      </c>
      <c r="AE69" s="127">
        <v>13</v>
      </c>
      <c r="AF69" s="129" t="str">
        <f t="shared" si="25"/>
        <v>John Reid</v>
      </c>
      <c r="AG69" s="114" t="b">
        <f>IF(Y69="",FALSE,IF(COUNTIF(Y$7:Y68,Y69)&gt;0,TRUE,FALSE))</f>
        <v>0</v>
      </c>
      <c r="AH69" s="114" t="str">
        <f t="shared" si="23"/>
        <v>Y</v>
      </c>
      <c r="AI69" s="80">
        <f t="shared" si="26"/>
        <v>177.57</v>
      </c>
      <c r="AJ69" s="81">
        <f t="shared" si="27"/>
        <v>34.89</v>
      </c>
      <c r="AK69" s="67">
        <f t="shared" si="28"/>
        <v>7</v>
      </c>
      <c r="AL69" s="67">
        <f t="shared" si="29"/>
        <v>4</v>
      </c>
      <c r="AM69" s="67">
        <f t="shared" si="30"/>
        <v>6</v>
      </c>
      <c r="AN69" s="68">
        <f>IF(RSRankBy="R. Total",IF(AK69="","",AK69+COUNTIF(AK$8:AK68,AK69)/10),IF(RSRankBy="R. YTD",IF(AL69="","",AL69+COUNTIF(AL$8:AL68,AL69)/10),IF(AM69="","",AM69+COUNTIF(AM$8:AM68,AM69)/10)))</f>
        <v>6</v>
      </c>
      <c r="AO69" s="105">
        <f t="shared" si="31"/>
        <v>4</v>
      </c>
      <c r="AP69" s="50">
        <f t="shared" si="32"/>
        <v>27</v>
      </c>
      <c r="AQ69" s="106">
        <f t="shared" si="33"/>
        <v>27</v>
      </c>
      <c r="AR69" s="47" t="str">
        <f t="shared" si="34"/>
        <v>John Reid</v>
      </c>
      <c r="AS69" s="45">
        <f t="shared" si="35"/>
        <v>5</v>
      </c>
      <c r="BB69" s="14">
        <f>IF(C69="","",IF(OR(K69="Y",),COUNTIF(K$8:K69,"Y"),""))</f>
        <v>14</v>
      </c>
    </row>
    <row r="70" spans="2:54" ht="12.75" thickBot="1" x14ac:dyDescent="0.25">
      <c r="B70" s="18"/>
      <c r="C70" s="51" t="str">
        <f t="shared" si="24"/>
        <v>Julie Jeffery</v>
      </c>
      <c r="D70" s="7" t="str">
        <f t="shared" si="16"/>
        <v/>
      </c>
      <c r="E70" s="18"/>
      <c r="F70" s="14" t="str">
        <f>IF(C70="","",IF(K70="","",MAX(F$8:F69)+1))</f>
        <v/>
      </c>
      <c r="G70" s="42"/>
      <c r="H70" s="14" t="str">
        <f>IF($G70="","",MAX($H$7:$H69)+1)</f>
        <v/>
      </c>
      <c r="I70" s="14">
        <v>62</v>
      </c>
      <c r="J70" s="97"/>
      <c r="K70" s="112" t="str">
        <f t="shared" si="17"/>
        <v/>
      </c>
      <c r="L70" s="14" t="str">
        <f t="shared" si="22"/>
        <v/>
      </c>
      <c r="M70" s="48"/>
      <c r="N70" s="108" t="str">
        <f t="shared" si="18"/>
        <v/>
      </c>
      <c r="P70" s="56" t="str">
        <f>IF(P69="","","NS")</f>
        <v/>
      </c>
      <c r="Q70" s="56" t="str">
        <f>IF(OR(Q69="",T70="ERR"),"",INDEX($R$74:$R$126,MATCH(S70,$U$74:$U$126,0)))</f>
        <v/>
      </c>
      <c r="R70" s="56" t="str">
        <f>IF(OR(Q69="",T70="ERR"),"",INDEX($Q$74:$Q$126,MATCH(S70,$U$74:$U$126,0)))</f>
        <v/>
      </c>
      <c r="S70" s="56" t="str">
        <f>IF(Q69="","",IF(OR($D$4="L-H",$D$4="L-M"),Q69,IF($D$4="L-L",Q69*2-1,"NFI")))</f>
        <v/>
      </c>
      <c r="T70" s="56" t="str">
        <f>IF(AND(S70&lt;&gt;"",COUNTIF(S$9:S69,S70)&gt;0),"ERR","")</f>
        <v/>
      </c>
      <c r="U70" s="14" t="str">
        <f>IF(Q70="","",IF(Q70&lt;R70,PROPER(Q70)&amp;" &amp; "&amp;PROPER(R70),PROPER(R70)&amp;" &amp; "&amp;PROPER(Q70)))</f>
        <v/>
      </c>
      <c r="V70" s="14"/>
      <c r="X70" s="127">
        <v>94</v>
      </c>
      <c r="Y70" s="16" t="s">
        <v>119</v>
      </c>
      <c r="Z70" s="16">
        <v>1178717</v>
      </c>
      <c r="AA70" s="16" t="s">
        <v>9</v>
      </c>
      <c r="AB70" s="16" t="s">
        <v>63</v>
      </c>
      <c r="AC70" s="33">
        <v>6.24</v>
      </c>
      <c r="AD70" s="33">
        <v>4.54</v>
      </c>
      <c r="AE70" s="127">
        <v>74</v>
      </c>
      <c r="AF70" s="129" t="str">
        <f t="shared" si="25"/>
        <v>Julie Jeffery</v>
      </c>
      <c r="AG70" s="114" t="b">
        <f>IF(Y70="",FALSE,IF(COUNTIF(Y$7:Y69,Y70)&gt;0,TRUE,FALSE))</f>
        <v>0</v>
      </c>
      <c r="AH70" s="114" t="str">
        <f t="shared" si="23"/>
        <v/>
      </c>
      <c r="AI70" s="80" t="str">
        <f t="shared" si="26"/>
        <v/>
      </c>
      <c r="AJ70" s="81" t="str">
        <f t="shared" si="27"/>
        <v/>
      </c>
      <c r="AK70" s="67" t="str">
        <f t="shared" si="28"/>
        <v/>
      </c>
      <c r="AL70" s="67" t="str">
        <f t="shared" si="29"/>
        <v/>
      </c>
      <c r="AM70" s="67" t="str">
        <f t="shared" si="30"/>
        <v/>
      </c>
      <c r="AN70" s="68" t="str">
        <f>IF(RSRankBy="R. Total",IF(AK70="","",AK70+COUNTIF(AK$8:AK69,AK70)/10),IF(RSRankBy="R. YTD",IF(AL70="","",AL70+COUNTIF(AL$8:AL69,AL70)/10),IF(AM70="","",AM70+COUNTIF(AM$8:AM69,AM70)/10)))</f>
        <v/>
      </c>
      <c r="AO70" s="105" t="str">
        <f t="shared" si="31"/>
        <v/>
      </c>
      <c r="AP70" s="50" t="str">
        <f t="shared" si="32"/>
        <v/>
      </c>
      <c r="AQ70" s="106" t="str">
        <f t="shared" si="33"/>
        <v/>
      </c>
      <c r="AR70" s="47" t="str">
        <f t="shared" si="34"/>
        <v>Julie Jeffery</v>
      </c>
      <c r="AS70" s="45">
        <f t="shared" si="35"/>
        <v>8</v>
      </c>
      <c r="BB70" s="14" t="str">
        <f>IF(C70="","",IF(OR(K70="Y",),COUNTIF(K$8:K70,"Y"),""))</f>
        <v/>
      </c>
    </row>
    <row r="71" spans="2:54" ht="12.75" thickBot="1" x14ac:dyDescent="0.25">
      <c r="B71" s="18"/>
      <c r="C71" s="51" t="str">
        <f t="shared" si="24"/>
        <v>Karma Parker</v>
      </c>
      <c r="D71" s="7">
        <f t="shared" si="16"/>
        <v>11</v>
      </c>
      <c r="E71" s="18" t="s">
        <v>381</v>
      </c>
      <c r="F71" s="14">
        <f>IF(C71="","",IF(K71="","",MAX(F$8:F70)+1))</f>
        <v>15</v>
      </c>
      <c r="G71" s="42"/>
      <c r="H71" s="14" t="str">
        <f>IF($G71="","",MAX($H$7:$H70)+1)</f>
        <v/>
      </c>
      <c r="I71" s="14">
        <v>63</v>
      </c>
      <c r="J71" s="97"/>
      <c r="K71" s="112" t="str">
        <f t="shared" si="17"/>
        <v>Y</v>
      </c>
      <c r="L71" s="14" t="str">
        <f t="shared" si="22"/>
        <v>Karma Parker</v>
      </c>
      <c r="M71" s="48"/>
      <c r="N71" s="108" t="str">
        <f t="shared" si="18"/>
        <v/>
      </c>
      <c r="P71" s="56" t="str">
        <f>IF(P69="","","EW")</f>
        <v/>
      </c>
      <c r="Q71" s="56" t="str">
        <f>IF(OR(Q69="",T71="ERR"),"",INDEX($R$74:$R$126,MATCH(S71,$U$74:$U$126,0)))</f>
        <v/>
      </c>
      <c r="R71" s="56" t="str">
        <f>IF(OR(Q69="",T71="ERR"),"",INDEX($Q$74:$Q$126,MATCH(S71,$U$74:$U$126,0)))</f>
        <v/>
      </c>
      <c r="S71" s="56" t="str">
        <f>IF(Q69="","",IF($D$4="L-L",MIN($U$73,S70+1),IF($D$4="L-M",ROUNDDOWN($U$73/2,0)+S70,$U$73-S70+1)))</f>
        <v/>
      </c>
      <c r="T71" s="56" t="str">
        <f>IF(AND(S71&lt;&gt;"",COUNTIF(S$9:S70,S71)&gt;0),"ERR","")</f>
        <v/>
      </c>
      <c r="U71" s="14" t="str">
        <f>IF(Q71="","",IF(Q71&lt;R71,PROPER(Q71)&amp;" &amp; "&amp;PROPER(R71),PROPER(R71)&amp;" &amp; "&amp;PROPER(Q71)))</f>
        <v/>
      </c>
      <c r="V71" s="14"/>
      <c r="X71" s="127">
        <v>78</v>
      </c>
      <c r="Y71" s="16" t="s">
        <v>77</v>
      </c>
      <c r="Z71" s="16">
        <v>1077661</v>
      </c>
      <c r="AA71" s="16" t="s">
        <v>9</v>
      </c>
      <c r="AB71" s="16" t="s">
        <v>48</v>
      </c>
      <c r="AC71" s="33">
        <v>30.84</v>
      </c>
      <c r="AD71" s="33">
        <v>7.83</v>
      </c>
      <c r="AE71" s="127">
        <v>55</v>
      </c>
      <c r="AF71" s="129" t="str">
        <f t="shared" si="25"/>
        <v>Karma Parker</v>
      </c>
      <c r="AG71" s="114" t="b">
        <f>IF(Y71="",FALSE,IF(COUNTIF(Y$7:Y70,Y71)&gt;0,TRUE,FALSE))</f>
        <v>0</v>
      </c>
      <c r="AH71" s="114" t="str">
        <f t="shared" si="23"/>
        <v>Y</v>
      </c>
      <c r="AI71" s="80">
        <f t="shared" si="26"/>
        <v>30.84</v>
      </c>
      <c r="AJ71" s="81">
        <f t="shared" si="27"/>
        <v>7.83</v>
      </c>
      <c r="AK71" s="67">
        <f t="shared" si="28"/>
        <v>21</v>
      </c>
      <c r="AL71" s="67">
        <f t="shared" si="29"/>
        <v>17</v>
      </c>
      <c r="AM71" s="67">
        <f t="shared" si="30"/>
        <v>19</v>
      </c>
      <c r="AN71" s="68">
        <f>IF(RSRankBy="R. Total",IF(AK71="","",AK71+COUNTIF(AK$8:AK70,AK71)/10),IF(RSRankBy="R. YTD",IF(AL71="","",AL71+COUNTIF(AL$8:AL70,AL71)/10),IF(AM71="","",AM71+COUNTIF(AM$8:AM70,AM71)/10)))</f>
        <v>19</v>
      </c>
      <c r="AO71" s="105">
        <f t="shared" si="31"/>
        <v>20</v>
      </c>
      <c r="AP71" s="50">
        <f t="shared" si="32"/>
        <v>11</v>
      </c>
      <c r="AQ71" s="106">
        <f t="shared" si="33"/>
        <v>11</v>
      </c>
      <c r="AR71" s="47" t="str">
        <f t="shared" si="34"/>
        <v>Karma Parker</v>
      </c>
      <c r="AS71" s="45">
        <f t="shared" si="35"/>
        <v>7</v>
      </c>
      <c r="BB71" s="14">
        <f>IF(C71="","",IF(OR(K71="Y",),COUNTIF(K$8:K71,"Y"),""))</f>
        <v>15</v>
      </c>
    </row>
    <row r="72" spans="2:54" ht="12.75" thickBot="1" x14ac:dyDescent="0.25">
      <c r="B72" s="18"/>
      <c r="C72" s="51" t="str">
        <f t="shared" si="24"/>
        <v>Katie Emms</v>
      </c>
      <c r="D72" s="7" t="str">
        <f t="shared" si="16"/>
        <v/>
      </c>
      <c r="E72" s="18"/>
      <c r="F72" s="14" t="str">
        <f>IF(C72="","",IF(K72="","",MAX(F$8:F71)+1))</f>
        <v/>
      </c>
      <c r="G72" s="42"/>
      <c r="H72" s="14" t="str">
        <f>IF($G72="","",MAX($H$7:$H71)+1)</f>
        <v/>
      </c>
      <c r="I72" s="14">
        <v>64</v>
      </c>
      <c r="J72" s="97"/>
      <c r="K72" s="112" t="str">
        <f t="shared" si="17"/>
        <v/>
      </c>
      <c r="L72" s="14" t="str">
        <f t="shared" si="22"/>
        <v/>
      </c>
      <c r="M72" s="48"/>
      <c r="N72" s="108" t="str">
        <f t="shared" si="18"/>
        <v/>
      </c>
      <c r="U72" s="10"/>
      <c r="V72" s="10"/>
      <c r="X72" s="127">
        <v>45</v>
      </c>
      <c r="Y72" s="16" t="s">
        <v>57</v>
      </c>
      <c r="Z72" s="16">
        <v>806625</v>
      </c>
      <c r="AA72" s="16" t="s">
        <v>58</v>
      </c>
      <c r="AB72" s="16" t="s">
        <v>345</v>
      </c>
      <c r="AC72" s="33">
        <v>114.42</v>
      </c>
      <c r="AD72" s="33">
        <v>13.8</v>
      </c>
      <c r="AE72" s="127">
        <v>34</v>
      </c>
      <c r="AF72" s="129" t="str">
        <f t="shared" si="25"/>
        <v>Katie Emms</v>
      </c>
      <c r="AG72" s="114" t="b">
        <f>IF(Y72="",FALSE,IF(COUNTIF(Y$7:Y71,Y72)&gt;0,TRUE,FALSE))</f>
        <v>0</v>
      </c>
      <c r="AH72" s="114" t="str">
        <f t="shared" si="23"/>
        <v/>
      </c>
      <c r="AI72" s="80" t="str">
        <f t="shared" si="26"/>
        <v/>
      </c>
      <c r="AJ72" s="81" t="str">
        <f t="shared" si="27"/>
        <v/>
      </c>
      <c r="AK72" s="67" t="str">
        <f t="shared" si="28"/>
        <v/>
      </c>
      <c r="AL72" s="67" t="str">
        <f t="shared" si="29"/>
        <v/>
      </c>
      <c r="AM72" s="81" t="str">
        <f t="shared" si="30"/>
        <v/>
      </c>
      <c r="AN72" s="68" t="str">
        <f>IF(RSRankBy="R. Total",IF(AK72="","",AK72+COUNTIF(AK$8:AK71,AK72)/10),IF(RSRankBy="R. YTD",IF(AL72="","",AL72+COUNTIF(AL$8:AL71,AL72)/10),IF(AM72="","",AM72+COUNTIF(AM$8:AM71,AM72)/10)))</f>
        <v/>
      </c>
      <c r="AO72" s="105" t="str">
        <f t="shared" si="31"/>
        <v/>
      </c>
      <c r="AP72" s="50" t="str">
        <f t="shared" si="32"/>
        <v/>
      </c>
      <c r="AQ72" s="106" t="str">
        <f t="shared" si="33"/>
        <v/>
      </c>
      <c r="AR72" s="47" t="str">
        <f t="shared" si="34"/>
        <v>Katie Emms</v>
      </c>
      <c r="AS72" s="45">
        <f t="shared" si="35"/>
        <v>5</v>
      </c>
      <c r="BB72" s="14" t="str">
        <f>IF(C72="","",IF(OR(K72="Y",),COUNTIF(K$8:K72,"Y"),""))</f>
        <v/>
      </c>
    </row>
    <row r="73" spans="2:54" ht="12.75" thickBot="1" x14ac:dyDescent="0.25">
      <c r="B73" s="18"/>
      <c r="C73" s="51" t="str">
        <f t="shared" ref="C73:C104" si="42">IF(Y73="","",AR73)</f>
        <v>Kay Franke</v>
      </c>
      <c r="D73" s="7" t="str">
        <f t="shared" ref="D73:D136" si="43">IF(ISERROR(C73),"",IF(OR(C73="",K73&lt;&gt;"Y"),"",AQ73))</f>
        <v/>
      </c>
      <c r="E73" s="18"/>
      <c r="F73" s="14" t="str">
        <f>IF(C73="","",IF(K73="","",MAX(F$8:F72)+1))</f>
        <v/>
      </c>
      <c r="G73" s="42"/>
      <c r="H73" s="14" t="str">
        <f>IF($G73="","",MAX($H$7:$H72)+1)</f>
        <v/>
      </c>
      <c r="I73" s="14">
        <v>65</v>
      </c>
      <c r="J73" s="97"/>
      <c r="K73" s="112" t="str">
        <f t="shared" si="17"/>
        <v/>
      </c>
      <c r="L73" s="14" t="str">
        <f t="shared" si="22"/>
        <v/>
      </c>
      <c r="M73" s="48"/>
      <c r="N73" s="108" t="str">
        <f t="shared" si="18"/>
        <v/>
      </c>
      <c r="P73" s="178" t="s">
        <v>109</v>
      </c>
      <c r="Q73" s="179"/>
      <c r="R73" s="180"/>
      <c r="S73" s="11"/>
      <c r="T73" s="11"/>
      <c r="U73" s="15">
        <f>MAX(U74:U126)</f>
        <v>15</v>
      </c>
      <c r="V73" s="10"/>
      <c r="W73" s="11"/>
      <c r="X73" s="127">
        <v>49</v>
      </c>
      <c r="Y73" s="16" t="s">
        <v>276</v>
      </c>
      <c r="Z73" s="16">
        <v>574465</v>
      </c>
      <c r="AA73" s="16" t="s">
        <v>58</v>
      </c>
      <c r="AB73" s="16" t="s">
        <v>25</v>
      </c>
      <c r="AC73" s="33">
        <v>101.64</v>
      </c>
      <c r="AD73" s="33">
        <v>0.74</v>
      </c>
      <c r="AE73" s="127">
        <v>108.5</v>
      </c>
      <c r="AF73" s="129" t="str">
        <f t="shared" ref="AF73:AF104" si="44">IF(Y73="","",AR73)</f>
        <v>Kay Franke</v>
      </c>
      <c r="AG73" s="114" t="b">
        <f>IF(Y73="",FALSE,IF(COUNTIF(Y$7:Y72,Y73)&gt;0,TRUE,FALSE))</f>
        <v>0</v>
      </c>
      <c r="AH73" s="114" t="str">
        <f t="shared" si="23"/>
        <v/>
      </c>
      <c r="AI73" s="80" t="str">
        <f t="shared" ref="AI73:AI104" si="45">IF(AH73="","",AC73)</f>
        <v/>
      </c>
      <c r="AJ73" s="81" t="str">
        <f t="shared" ref="AJ73:AJ104" si="46">IF(AH73="","",AD73)</f>
        <v/>
      </c>
      <c r="AK73" s="67" t="str">
        <f t="shared" ref="AK73:AK107" si="47">IF(AI73="","",_xlfn.RANK.EQ(AI73,$AI$9:$AI$165))</f>
        <v/>
      </c>
      <c r="AL73" s="67" t="str">
        <f t="shared" ref="AL73:AL104" si="48">IF(AJ73="","",_xlfn.RANK.EQ(AJ73,$AJ$9:$AJ$165))</f>
        <v/>
      </c>
      <c r="AM73" s="67" t="str">
        <f t="shared" ref="AM73:AM93" si="49">IF(OR(AK73="",AL73=""),"",ROUND(AVERAGE(AK73:AL73),0))</f>
        <v/>
      </c>
      <c r="AN73" s="68" t="str">
        <f>IF(RSRankBy="R. Total",IF(AK73="","",AK73+COUNTIF(AK$8:AK72,AK73)/10),IF(RSRankBy="R. YTD",IF(AL73="","",AL73+COUNTIF(AL$8:AL72,AL73)/10),IF(AM73="","",AM73+COUNTIF(AM$8:AM72,AM73)/10)))</f>
        <v/>
      </c>
      <c r="AO73" s="105" t="str">
        <f t="shared" ref="AO73:AO104" si="50">IF(AN73="","",_xlfn.RANK.EQ(AN73,$AN$9:$AN$165,1))</f>
        <v/>
      </c>
      <c r="AP73" s="50" t="str">
        <f t="shared" ref="AP73:AP104" si="51">IF(AH73="","",_xlfn.RANK.EQ(AO73,$AO$9:$AO$165))</f>
        <v/>
      </c>
      <c r="AQ73" s="106" t="str">
        <f t="shared" ref="AQ73:AQ93" si="52">IF(AP73="","",VLOOKUP(AP73,tblRandRank,4,FALSE))</f>
        <v/>
      </c>
      <c r="AR73" s="47" t="str">
        <f t="shared" ref="AR73:AR104" si="53">IF(OR(AG73,Y73=""),"",IF(AS73="",Y73,RIGHT(Y73,LEN(Y73)-(AS73+1))&amp;" "&amp;LEFT(Y73,AS73-1)))</f>
        <v>Kay Franke</v>
      </c>
      <c r="AS73" s="45">
        <f t="shared" ref="AS73:AS104" si="54">IF(Y73="","",IF(ISERROR(FIND(",",Y73)),"",FIND(",",Y73)))</f>
        <v>7</v>
      </c>
      <c r="BB73" s="14" t="str">
        <f>IF(C73="","",IF(OR(K73="Y",),COUNTIF(K$8:K73,"Y"),""))</f>
        <v/>
      </c>
    </row>
    <row r="74" spans="2:54" ht="12.75" thickBot="1" x14ac:dyDescent="0.25">
      <c r="B74" s="18"/>
      <c r="C74" s="51" t="str">
        <f t="shared" si="42"/>
        <v>Ken Harrison</v>
      </c>
      <c r="D74" s="7" t="str">
        <f t="shared" si="43"/>
        <v/>
      </c>
      <c r="E74" s="18"/>
      <c r="F74" s="14" t="str">
        <f>IF(C74="","",IF(K74="","",MAX(F$8:F73)+1))</f>
        <v/>
      </c>
      <c r="G74" s="42"/>
      <c r="H74" s="14" t="str">
        <f>IF($G74="","",MAX($H$7:$H73)+1)</f>
        <v/>
      </c>
      <c r="I74" s="14">
        <v>66</v>
      </c>
      <c r="J74" s="97"/>
      <c r="K74" s="112" t="str">
        <f t="shared" ref="K74:K137" si="55">IF(G74&lt;&gt;"",G74,IF(NOT(ISERROR(VLOOKUP(C74,G$9:G$150,1,FALSE))),INDEX($C$9:$C$149,MATCH(C74,$G$9:$G$149,0)),IF($E74="Y","Y","")))</f>
        <v/>
      </c>
      <c r="L74" s="14" t="str">
        <f t="shared" si="22"/>
        <v/>
      </c>
      <c r="M74" s="48"/>
      <c r="N74" s="108" t="str">
        <f t="shared" ref="N74" si="56">IF(I74&gt;$N$7,"",INDEX($C$9:$C$165,MATCH(I74,$F$9:$F$165,0)))</f>
        <v/>
      </c>
      <c r="P74" s="22">
        <f>IF(E7=0,"",1)</f>
        <v>1</v>
      </c>
      <c r="Q74" s="22" t="str">
        <f>IF(P74="","",INDEX($AV$9:$AV$64,MATCH(P74,$AX$9:$AX$64,0)))</f>
        <v>Kevin Tant</v>
      </c>
      <c r="R74" s="22" t="str">
        <f t="shared" ref="R74:R104" si="57">IF(P74="","",INDEX($AV$9:$AV$64,MATCH(P74,$AW$9:$AW$64,0)))</f>
        <v>Lyn Willett</v>
      </c>
      <c r="S74" s="52">
        <f t="shared" ref="S74:S105" si="58">IF(Q74="","",_xlfn.RANK.EQ(INDEX($AP$9:$AP$165,MATCH(Q74,$AR$9:$AR$165,0)),$AP$9:$AP$165,1))</f>
        <v>30</v>
      </c>
      <c r="T74" s="53">
        <f>IF(S74="","",_xlfn.RANK.EQ(S74,$S$74:$S$126,1)+(COUNTIF(S$73:S74,S74)-1)/10)</f>
        <v>15</v>
      </c>
      <c r="U74" s="53">
        <f t="shared" ref="U74:U105" si="59">IF(T74="","",_xlfn.RANK.EQ(T74,$T$74:$T$126,1))</f>
        <v>15</v>
      </c>
      <c r="V74" s="10"/>
      <c r="W74" s="10"/>
      <c r="X74" s="127">
        <v>7</v>
      </c>
      <c r="Y74" s="16" t="s">
        <v>16</v>
      </c>
      <c r="Z74" s="16">
        <v>604895</v>
      </c>
      <c r="AA74" s="16" t="s">
        <v>9</v>
      </c>
      <c r="AB74" s="16" t="s">
        <v>17</v>
      </c>
      <c r="AC74" s="33">
        <v>942.96</v>
      </c>
      <c r="AD74" s="33">
        <v>57.21</v>
      </c>
      <c r="AE74" s="127">
        <v>9</v>
      </c>
      <c r="AF74" s="129" t="str">
        <f t="shared" si="44"/>
        <v>Ken Harrison</v>
      </c>
      <c r="AG74" s="114" t="b">
        <f>IF(Y74="",FALSE,IF(COUNTIF(Y$7:Y73,Y74)&gt;0,TRUE,FALSE))</f>
        <v>0</v>
      </c>
      <c r="AH74" s="114" t="str">
        <f t="shared" si="23"/>
        <v/>
      </c>
      <c r="AI74" s="80" t="str">
        <f t="shared" si="45"/>
        <v/>
      </c>
      <c r="AJ74" s="81" t="str">
        <f t="shared" si="46"/>
        <v/>
      </c>
      <c r="AK74" s="67" t="str">
        <f t="shared" si="47"/>
        <v/>
      </c>
      <c r="AL74" s="67" t="str">
        <f t="shared" si="48"/>
        <v/>
      </c>
      <c r="AM74" s="67" t="str">
        <f t="shared" si="49"/>
        <v/>
      </c>
      <c r="AN74" s="68" t="str">
        <f>IF(RSRankBy="R. Total",IF(AK74="","",AK74+COUNTIF(AK$8:AK73,AK74)/10),IF(RSRankBy="R. YTD",IF(AL74="","",AL74+COUNTIF(AL$8:AL73,AL74)/10),IF(AM74="","",AM74+COUNTIF(AM$8:AM73,AM74)/10)))</f>
        <v/>
      </c>
      <c r="AO74" s="105" t="str">
        <f t="shared" si="50"/>
        <v/>
      </c>
      <c r="AP74" s="50" t="str">
        <f t="shared" si="51"/>
        <v/>
      </c>
      <c r="AQ74" s="106" t="str">
        <f t="shared" si="52"/>
        <v/>
      </c>
      <c r="AR74" s="47" t="str">
        <f t="shared" si="53"/>
        <v>Ken Harrison</v>
      </c>
      <c r="AS74" s="45">
        <f t="shared" si="54"/>
        <v>9</v>
      </c>
      <c r="BB74" s="14" t="str">
        <f>IF(C74="","",IF(OR(K74="Y",),COUNTIF(K$8:K74,"Y"),""))</f>
        <v/>
      </c>
    </row>
    <row r="75" spans="2:54" ht="12.75" thickBot="1" x14ac:dyDescent="0.25">
      <c r="B75" s="18"/>
      <c r="C75" s="51" t="str">
        <f t="shared" si="42"/>
        <v>Ken Macleod</v>
      </c>
      <c r="D75" s="7" t="str">
        <f t="shared" si="43"/>
        <v/>
      </c>
      <c r="E75" s="18"/>
      <c r="F75" s="14" t="str">
        <f>IF(C75="","",IF(K75="","",MAX(F$8:F74)+1))</f>
        <v/>
      </c>
      <c r="G75" s="42"/>
      <c r="H75" s="14" t="str">
        <f>IF($G75="","",MAX($H$7:$H74)+1)</f>
        <v/>
      </c>
      <c r="I75" s="14">
        <v>67</v>
      </c>
      <c r="J75" s="97"/>
      <c r="K75" s="112" t="str">
        <f t="shared" si="55"/>
        <v/>
      </c>
      <c r="L75" s="14" t="str">
        <f t="shared" ref="L75:L138" si="60">IF(AND(K75="Y",F75&lt;&gt;""),C75,"")</f>
        <v/>
      </c>
      <c r="M75" s="48"/>
      <c r="P75" s="22">
        <f t="shared" ref="P75:P104" si="61">IF(P74&gt;=mid,"",P74+1)</f>
        <v>2</v>
      </c>
      <c r="Q75" s="22" t="str">
        <f t="shared" ref="Q75:Q104" si="62">IF(P75="","",INDEX($AV$9:$AV$64,MATCH(P75,$AX$9:$AX$64,0)))</f>
        <v>Graham Evans</v>
      </c>
      <c r="R75" s="22" t="str">
        <f t="shared" si="57"/>
        <v>Kris Powell</v>
      </c>
      <c r="S75" s="52">
        <f t="shared" si="58"/>
        <v>29</v>
      </c>
      <c r="T75" s="53">
        <f>IF(S75="","",_xlfn.RANK.EQ(S75,$S$74:$S$126,1)+(COUNTIF(S$73:S75,S75)-1)/10)</f>
        <v>14</v>
      </c>
      <c r="U75" s="53">
        <f t="shared" si="59"/>
        <v>14</v>
      </c>
      <c r="V75" s="10"/>
      <c r="W75" s="10"/>
      <c r="X75" s="127">
        <v>111</v>
      </c>
      <c r="Y75" s="16" t="s">
        <v>349</v>
      </c>
      <c r="Z75" s="16">
        <v>1232851</v>
      </c>
      <c r="AA75" s="16" t="s">
        <v>58</v>
      </c>
      <c r="AB75" s="16" t="s">
        <v>95</v>
      </c>
      <c r="AC75" s="33">
        <v>0.83</v>
      </c>
      <c r="AD75" s="33">
        <v>0.83</v>
      </c>
      <c r="AE75" s="127">
        <v>107</v>
      </c>
      <c r="AF75" s="129" t="str">
        <f t="shared" si="44"/>
        <v>Ken Macleod</v>
      </c>
      <c r="AG75" s="114" t="b">
        <f>IF(Y75="",FALSE,IF(COUNTIF(Y$7:Y74,Y75)&gt;0,TRUE,FALSE))</f>
        <v>0</v>
      </c>
      <c r="AH75" s="114" t="str">
        <f t="shared" ref="AH75:AH109" si="63">IF(OR(AG75,AR75="",ISERROR(VLOOKUP(AR75,$N$9:$N$74,1,FALSE))),"","Y")</f>
        <v/>
      </c>
      <c r="AI75" s="80" t="str">
        <f t="shared" si="45"/>
        <v/>
      </c>
      <c r="AJ75" s="81" t="str">
        <f t="shared" si="46"/>
        <v/>
      </c>
      <c r="AK75" s="67" t="str">
        <f t="shared" si="47"/>
        <v/>
      </c>
      <c r="AL75" s="67" t="str">
        <f t="shared" si="48"/>
        <v/>
      </c>
      <c r="AM75" s="67" t="str">
        <f t="shared" si="49"/>
        <v/>
      </c>
      <c r="AN75" s="68" t="str">
        <f>IF(RSRankBy="R. Total",IF(AK75="","",AK75+COUNTIF(AK$8:AK74,AK75)/10),IF(RSRankBy="R. YTD",IF(AL75="","",AL75+COUNTIF(AL$8:AL74,AL75)/10),IF(AM75="","",AM75+COUNTIF(AM$8:AM74,AM75)/10)))</f>
        <v/>
      </c>
      <c r="AO75" s="105" t="str">
        <f t="shared" si="50"/>
        <v/>
      </c>
      <c r="AP75" s="50" t="str">
        <f t="shared" si="51"/>
        <v/>
      </c>
      <c r="AQ75" s="106" t="str">
        <f t="shared" si="52"/>
        <v/>
      </c>
      <c r="AR75" s="47" t="str">
        <f t="shared" si="53"/>
        <v>Ken Macleod</v>
      </c>
      <c r="AS75" s="45">
        <f t="shared" si="54"/>
        <v>8</v>
      </c>
      <c r="BB75" s="14" t="str">
        <f>IF(C75="","",IF(OR(K75="Y",),COUNTIF(K$8:K75,"Y"),""))</f>
        <v/>
      </c>
    </row>
    <row r="76" spans="2:54" ht="12.75" thickBot="1" x14ac:dyDescent="0.25">
      <c r="B76" s="18"/>
      <c r="C76" s="51" t="str">
        <f t="shared" si="42"/>
        <v>Kevin Tant</v>
      </c>
      <c r="D76" s="7">
        <f t="shared" si="43"/>
        <v>30</v>
      </c>
      <c r="E76" s="18" t="s">
        <v>381</v>
      </c>
      <c r="F76" s="14">
        <f>IF(C76="","",IF(K76="","",MAX(F$8:F75)+1))</f>
        <v>16</v>
      </c>
      <c r="G76" s="42"/>
      <c r="H76" s="14" t="str">
        <f>IF($G76="","",MAX($H$7:$H75)+1)</f>
        <v/>
      </c>
      <c r="I76" s="14">
        <v>68</v>
      </c>
      <c r="J76" s="97"/>
      <c r="K76" s="112" t="str">
        <f t="shared" si="55"/>
        <v>Y</v>
      </c>
      <c r="L76" s="14" t="str">
        <f t="shared" si="60"/>
        <v>Kevin Tant</v>
      </c>
      <c r="M76" s="48"/>
      <c r="P76" s="22">
        <f t="shared" si="61"/>
        <v>3</v>
      </c>
      <c r="Q76" s="22" t="str">
        <f t="shared" si="62"/>
        <v>Lauri Perino</v>
      </c>
      <c r="R76" s="22" t="str">
        <f t="shared" si="57"/>
        <v>Jill De Friend</v>
      </c>
      <c r="S76" s="52">
        <f t="shared" si="58"/>
        <v>28</v>
      </c>
      <c r="T76" s="53">
        <f>IF(S76="","",_xlfn.RANK.EQ(S76,$S$74:$S$126,1)+(COUNTIF(S$73:S76,S76)-1)/10)</f>
        <v>13</v>
      </c>
      <c r="U76" s="53">
        <f t="shared" si="59"/>
        <v>13</v>
      </c>
      <c r="V76" s="10"/>
      <c r="W76" s="10"/>
      <c r="X76" s="127">
        <v>2</v>
      </c>
      <c r="Y76" s="16" t="s">
        <v>13</v>
      </c>
      <c r="Z76" s="16">
        <v>213659</v>
      </c>
      <c r="AA76" s="16" t="s">
        <v>9</v>
      </c>
      <c r="AB76" s="16" t="s">
        <v>344</v>
      </c>
      <c r="AC76" s="33">
        <v>2705.07</v>
      </c>
      <c r="AD76" s="33">
        <v>109.61</v>
      </c>
      <c r="AE76" s="127">
        <v>3</v>
      </c>
      <c r="AF76" s="129" t="str">
        <f t="shared" si="44"/>
        <v>Kevin Tant</v>
      </c>
      <c r="AG76" s="114" t="b">
        <f>IF(Y76="",FALSE,IF(COUNTIF(Y$7:Y75,Y76)&gt;0,TRUE,FALSE))</f>
        <v>0</v>
      </c>
      <c r="AH76" s="114" t="str">
        <f t="shared" si="63"/>
        <v>Y</v>
      </c>
      <c r="AI76" s="80">
        <f t="shared" si="45"/>
        <v>2705.07</v>
      </c>
      <c r="AJ76" s="81">
        <f t="shared" si="46"/>
        <v>109.61</v>
      </c>
      <c r="AK76" s="67">
        <f t="shared" si="47"/>
        <v>1</v>
      </c>
      <c r="AL76" s="67">
        <f t="shared" si="48"/>
        <v>1</v>
      </c>
      <c r="AM76" s="67">
        <f t="shared" si="49"/>
        <v>1</v>
      </c>
      <c r="AN76" s="68">
        <f>IF(RSRankBy="R. Total",IF(AK76="","",AK76+COUNTIF(AK$8:AK75,AK76)/10),IF(RSRankBy="R. YTD",IF(AL76="","",AL76+COUNTIF(AL$8:AL75,AL76)/10),IF(AM76="","",AM76+COUNTIF(AM$8:AM75,AM76)/10)))</f>
        <v>1</v>
      </c>
      <c r="AO76" s="105">
        <f t="shared" si="50"/>
        <v>1</v>
      </c>
      <c r="AP76" s="50">
        <f t="shared" si="51"/>
        <v>30</v>
      </c>
      <c r="AQ76" s="106">
        <f t="shared" si="52"/>
        <v>30</v>
      </c>
      <c r="AR76" s="47" t="str">
        <f t="shared" si="53"/>
        <v>Kevin Tant</v>
      </c>
      <c r="AS76" s="45">
        <f t="shared" si="54"/>
        <v>5</v>
      </c>
      <c r="BB76" s="14">
        <f>IF(C76="","",IF(OR(K76="Y",),COUNTIF(K$8:K76,"Y"),""))</f>
        <v>16</v>
      </c>
    </row>
    <row r="77" spans="2:54" ht="12.75" thickBot="1" x14ac:dyDescent="0.25">
      <c r="B77" s="18"/>
      <c r="C77" s="51" t="str">
        <f t="shared" si="42"/>
        <v>Kim McElhinney</v>
      </c>
      <c r="D77" s="7">
        <f t="shared" si="43"/>
        <v>15</v>
      </c>
      <c r="E77" s="18" t="s">
        <v>381</v>
      </c>
      <c r="F77" s="14">
        <f>IF(C77="","",IF(K77="","",MAX(F$8:F76)+1))</f>
        <v>17</v>
      </c>
      <c r="G77" s="42"/>
      <c r="H77" s="14" t="str">
        <f>IF($G77="","",MAX($H$7:$H76)+1)</f>
        <v/>
      </c>
      <c r="I77" s="14">
        <v>69</v>
      </c>
      <c r="J77" s="97"/>
      <c r="K77" s="112" t="str">
        <f t="shared" si="55"/>
        <v>Y</v>
      </c>
      <c r="L77" s="14" t="str">
        <f t="shared" si="60"/>
        <v>Kim McElhinney</v>
      </c>
      <c r="M77" s="48"/>
      <c r="P77" s="22">
        <f t="shared" si="61"/>
        <v>4</v>
      </c>
      <c r="Q77" s="22" t="str">
        <f t="shared" si="62"/>
        <v>John Reid</v>
      </c>
      <c r="R77" s="22" t="str">
        <f t="shared" si="57"/>
        <v>Henk Emans</v>
      </c>
      <c r="S77" s="52">
        <f t="shared" si="58"/>
        <v>27</v>
      </c>
      <c r="T77" s="53">
        <f>IF(S77="","",_xlfn.RANK.EQ(S77,$S$74:$S$126,1)+(COUNTIF(S$73:S77,S77)-1)/10)</f>
        <v>12</v>
      </c>
      <c r="U77" s="53">
        <f t="shared" si="59"/>
        <v>12</v>
      </c>
      <c r="V77" s="10"/>
      <c r="W77" s="10"/>
      <c r="X77" s="127">
        <v>69</v>
      </c>
      <c r="Y77" s="16" t="s">
        <v>72</v>
      </c>
      <c r="Z77" s="16">
        <v>876194</v>
      </c>
      <c r="AA77" s="16" t="s">
        <v>9</v>
      </c>
      <c r="AB77" s="16" t="s">
        <v>41</v>
      </c>
      <c r="AC77" s="33">
        <v>43.25</v>
      </c>
      <c r="AD77" s="33">
        <v>14.27</v>
      </c>
      <c r="AE77" s="127">
        <v>33</v>
      </c>
      <c r="AF77" s="129" t="str">
        <f t="shared" si="44"/>
        <v>Kim McElhinney</v>
      </c>
      <c r="AG77" s="114" t="b">
        <f>IF(Y77="",FALSE,IF(COUNTIF(Y$7:Y76,Y77)&gt;0,TRUE,FALSE))</f>
        <v>0</v>
      </c>
      <c r="AH77" s="114" t="str">
        <f t="shared" si="63"/>
        <v>Y</v>
      </c>
      <c r="AI77" s="80">
        <f t="shared" si="45"/>
        <v>43.25</v>
      </c>
      <c r="AJ77" s="81">
        <f t="shared" si="46"/>
        <v>14.27</v>
      </c>
      <c r="AK77" s="67">
        <f t="shared" si="47"/>
        <v>20</v>
      </c>
      <c r="AL77" s="67">
        <f t="shared" si="48"/>
        <v>11</v>
      </c>
      <c r="AM77" s="67">
        <f t="shared" si="49"/>
        <v>16</v>
      </c>
      <c r="AN77" s="68">
        <f>IF(RSRankBy="R. Total",IF(AK77="","",AK77+COUNTIF(AK$8:AK76,AK77)/10),IF(RSRankBy="R. YTD",IF(AL77="","",AL77+COUNTIF(AL$8:AL76,AL77)/10),IF(AM77="","",AM77+COUNTIF(AM$8:AM76,AM77)/10)))</f>
        <v>16</v>
      </c>
      <c r="AO77" s="105">
        <f t="shared" si="50"/>
        <v>16</v>
      </c>
      <c r="AP77" s="50">
        <f t="shared" si="51"/>
        <v>15</v>
      </c>
      <c r="AQ77" s="106">
        <f t="shared" si="52"/>
        <v>15</v>
      </c>
      <c r="AR77" s="47" t="str">
        <f t="shared" si="53"/>
        <v>Kim McElhinney</v>
      </c>
      <c r="AS77" s="45">
        <f t="shared" si="54"/>
        <v>11</v>
      </c>
      <c r="BB77" s="14">
        <f>IF(C77="","",IF(OR(K77="Y",),COUNTIF(K$8:K77,"Y"),""))</f>
        <v>17</v>
      </c>
    </row>
    <row r="78" spans="2:54" ht="12.75" thickBot="1" x14ac:dyDescent="0.25">
      <c r="B78" s="18"/>
      <c r="C78" s="51" t="str">
        <f t="shared" si="42"/>
        <v>Kris Powell</v>
      </c>
      <c r="D78" s="7">
        <f t="shared" si="43"/>
        <v>2</v>
      </c>
      <c r="E78" s="18" t="s">
        <v>381</v>
      </c>
      <c r="F78" s="14">
        <f>IF(C78="","",IF(K78="","",MAX(F$8:F77)+1))</f>
        <v>18</v>
      </c>
      <c r="G78" s="42"/>
      <c r="H78" s="14" t="str">
        <f>IF($G78="","",MAX($H$7:$H77)+1)</f>
        <v/>
      </c>
      <c r="I78" s="14">
        <v>70</v>
      </c>
      <c r="J78" s="97"/>
      <c r="K78" s="112" t="str">
        <f t="shared" si="55"/>
        <v>Y</v>
      </c>
      <c r="L78" s="14" t="str">
        <f t="shared" si="60"/>
        <v>Kris Powell</v>
      </c>
      <c r="M78" s="48"/>
      <c r="P78" s="22">
        <f t="shared" si="61"/>
        <v>5</v>
      </c>
      <c r="Q78" s="22" t="str">
        <f t="shared" si="62"/>
        <v>Sue Bateman</v>
      </c>
      <c r="R78" s="22" t="str">
        <f t="shared" si="57"/>
        <v>Narelle Zappas</v>
      </c>
      <c r="S78" s="52">
        <f t="shared" si="58"/>
        <v>26</v>
      </c>
      <c r="T78" s="53">
        <f>IF(S78="","",_xlfn.RANK.EQ(S78,$S$74:$S$126,1)+(COUNTIF(S$73:S78,S78)-1)/10)</f>
        <v>11</v>
      </c>
      <c r="U78" s="53">
        <f t="shared" si="59"/>
        <v>11</v>
      </c>
      <c r="V78" s="10"/>
      <c r="W78" s="10"/>
      <c r="X78" s="127">
        <v>104</v>
      </c>
      <c r="Y78" s="16" t="s">
        <v>346</v>
      </c>
      <c r="Z78" s="16">
        <v>1231642</v>
      </c>
      <c r="AA78" s="16" t="s">
        <v>9</v>
      </c>
      <c r="AB78" s="16" t="s">
        <v>87</v>
      </c>
      <c r="AC78" s="33">
        <v>2.02</v>
      </c>
      <c r="AD78" s="33">
        <v>2.02</v>
      </c>
      <c r="AE78" s="127">
        <v>94</v>
      </c>
      <c r="AF78" s="129" t="str">
        <f t="shared" si="44"/>
        <v>Kris Powell</v>
      </c>
      <c r="AG78" s="114" t="b">
        <f>IF(Y78="",FALSE,IF(COUNTIF(Y$7:Y77,Y78)&gt;0,TRUE,FALSE))</f>
        <v>0</v>
      </c>
      <c r="AH78" s="114" t="str">
        <f t="shared" si="63"/>
        <v>Y</v>
      </c>
      <c r="AI78" s="80">
        <f t="shared" si="45"/>
        <v>2.02</v>
      </c>
      <c r="AJ78" s="81">
        <f t="shared" si="46"/>
        <v>2.02</v>
      </c>
      <c r="AK78" s="67">
        <f t="shared" si="47"/>
        <v>29</v>
      </c>
      <c r="AL78" s="67">
        <f t="shared" si="48"/>
        <v>26</v>
      </c>
      <c r="AM78" s="67">
        <f t="shared" si="49"/>
        <v>28</v>
      </c>
      <c r="AN78" s="68">
        <f>IF(RSRankBy="R. Total",IF(AK78="","",AK78+COUNTIF(AK$8:AK77,AK78)/10),IF(RSRankBy="R. YTD",IF(AL78="","",AL78+COUNTIF(AL$8:AL77,AL78)/10),IF(AM78="","",AM78+COUNTIF(AM$8:AM77,AM78)/10)))</f>
        <v>28.1</v>
      </c>
      <c r="AO78" s="105">
        <f t="shared" si="50"/>
        <v>29</v>
      </c>
      <c r="AP78" s="50">
        <f t="shared" si="51"/>
        <v>2</v>
      </c>
      <c r="AQ78" s="106">
        <f t="shared" si="52"/>
        <v>2</v>
      </c>
      <c r="AR78" s="47" t="str">
        <f t="shared" si="53"/>
        <v>Kris Powell</v>
      </c>
      <c r="AS78" s="45">
        <f t="shared" si="54"/>
        <v>7</v>
      </c>
      <c r="BB78" s="14">
        <f>IF(C78="","",IF(OR(K78="Y",),COUNTIF(K$8:K78,"Y"),""))</f>
        <v>18</v>
      </c>
    </row>
    <row r="79" spans="2:54" ht="12.75" thickBot="1" x14ac:dyDescent="0.25">
      <c r="B79" s="18"/>
      <c r="C79" s="51" t="str">
        <f t="shared" si="42"/>
        <v>Laraine Duncan</v>
      </c>
      <c r="D79" s="7" t="str">
        <f t="shared" si="43"/>
        <v/>
      </c>
      <c r="E79" s="18"/>
      <c r="F79" s="14" t="str">
        <f>IF(C79="","",IF(K79="","",MAX(F$8:F78)+1))</f>
        <v/>
      </c>
      <c r="G79" s="42"/>
      <c r="H79" s="14" t="str">
        <f>IF($G79="","",MAX($H$7:$H78)+1)</f>
        <v/>
      </c>
      <c r="I79" s="14">
        <v>71</v>
      </c>
      <c r="J79" s="97"/>
      <c r="K79" s="112" t="str">
        <f t="shared" si="55"/>
        <v/>
      </c>
      <c r="L79" s="14" t="str">
        <f t="shared" si="60"/>
        <v/>
      </c>
      <c r="M79" s="48"/>
      <c r="P79" s="22">
        <f t="shared" si="61"/>
        <v>6</v>
      </c>
      <c r="Q79" s="22" t="str">
        <f t="shared" si="62"/>
        <v>Lucy Robinson</v>
      </c>
      <c r="R79" s="22" t="str">
        <f t="shared" si="57"/>
        <v>Margaret Callan</v>
      </c>
      <c r="S79" s="52">
        <f t="shared" si="58"/>
        <v>25</v>
      </c>
      <c r="T79" s="53">
        <f>IF(S79="","",_xlfn.RANK.EQ(S79,$S$74:$S$126,1)+(COUNTIF(S$73:S79,S79)-1)/10)</f>
        <v>10</v>
      </c>
      <c r="U79" s="53">
        <f t="shared" si="59"/>
        <v>10</v>
      </c>
      <c r="V79" s="10"/>
      <c r="W79" s="10"/>
      <c r="X79" s="127">
        <v>64</v>
      </c>
      <c r="Y79" s="16" t="s">
        <v>287</v>
      </c>
      <c r="Z79" s="16">
        <v>268828</v>
      </c>
      <c r="AA79" s="16" t="s">
        <v>58</v>
      </c>
      <c r="AB79" s="16" t="s">
        <v>25</v>
      </c>
      <c r="AC79" s="33">
        <v>60.64</v>
      </c>
      <c r="AD79" s="33">
        <v>3.85</v>
      </c>
      <c r="AE79" s="127">
        <v>80</v>
      </c>
      <c r="AF79" s="129" t="str">
        <f t="shared" si="44"/>
        <v>Laraine Duncan</v>
      </c>
      <c r="AG79" s="114" t="b">
        <f>IF(Y79="",FALSE,IF(COUNTIF(Y$7:Y78,Y79)&gt;0,TRUE,FALSE))</f>
        <v>0</v>
      </c>
      <c r="AH79" s="114" t="str">
        <f t="shared" si="63"/>
        <v/>
      </c>
      <c r="AI79" s="80" t="str">
        <f t="shared" si="45"/>
        <v/>
      </c>
      <c r="AJ79" s="81" t="str">
        <f t="shared" si="46"/>
        <v/>
      </c>
      <c r="AK79" s="67" t="str">
        <f t="shared" si="47"/>
        <v/>
      </c>
      <c r="AL79" s="67" t="str">
        <f t="shared" si="48"/>
        <v/>
      </c>
      <c r="AM79" s="67" t="str">
        <f t="shared" si="49"/>
        <v/>
      </c>
      <c r="AN79" s="68" t="str">
        <f>IF(RSRankBy="R. Total",IF(AK79="","",AK79+COUNTIF(AK$8:AK78,AK79)/10),IF(RSRankBy="R. YTD",IF(AL79="","",AL79+COUNTIF(AL$8:AL78,AL79)/10),IF(AM79="","",AM79+COUNTIF(AM$8:AM78,AM79)/10)))</f>
        <v/>
      </c>
      <c r="AO79" s="105" t="str">
        <f t="shared" si="50"/>
        <v/>
      </c>
      <c r="AP79" s="50" t="str">
        <f t="shared" si="51"/>
        <v/>
      </c>
      <c r="AQ79" s="106" t="str">
        <f t="shared" si="52"/>
        <v/>
      </c>
      <c r="AR79" s="47" t="str">
        <f t="shared" si="53"/>
        <v>Laraine Duncan</v>
      </c>
      <c r="AS79" s="45">
        <f t="shared" si="54"/>
        <v>7</v>
      </c>
      <c r="BB79" s="14" t="str">
        <f>IF(C79="","",IF(OR(K79="Y",),COUNTIF(K$8:K79,"Y"),""))</f>
        <v/>
      </c>
    </row>
    <row r="80" spans="2:54" ht="12.75" thickBot="1" x14ac:dyDescent="0.25">
      <c r="B80" s="18"/>
      <c r="C80" s="51" t="str">
        <f t="shared" si="42"/>
        <v>Lauri Perino</v>
      </c>
      <c r="D80" s="7">
        <f t="shared" si="43"/>
        <v>28</v>
      </c>
      <c r="E80" s="18" t="s">
        <v>381</v>
      </c>
      <c r="F80" s="14">
        <f>IF(C80="","",IF(K80="","",MAX(F$8:F79)+1))</f>
        <v>19</v>
      </c>
      <c r="G80" s="42"/>
      <c r="H80" s="14" t="str">
        <f>IF($G80="","",MAX($H$7:$H79)+1)</f>
        <v/>
      </c>
      <c r="I80" s="14">
        <v>72</v>
      </c>
      <c r="J80" s="97"/>
      <c r="K80" s="112" t="str">
        <f t="shared" si="55"/>
        <v>Y</v>
      </c>
      <c r="L80" s="14" t="str">
        <f t="shared" si="60"/>
        <v>Lauri Perino</v>
      </c>
      <c r="M80" s="48"/>
      <c r="P80" s="22">
        <f t="shared" si="61"/>
        <v>7</v>
      </c>
      <c r="Q80" s="22" t="str">
        <f t="shared" si="62"/>
        <v>Suzanne Tooth</v>
      </c>
      <c r="R80" s="22" t="str">
        <f t="shared" si="57"/>
        <v>Jack Robertson</v>
      </c>
      <c r="S80" s="52">
        <f t="shared" si="58"/>
        <v>24</v>
      </c>
      <c r="T80" s="53">
        <f>IF(S80="","",_xlfn.RANK.EQ(S80,$S$74:$S$126,1)+(COUNTIF(S$73:S80,S80)-1)/10)</f>
        <v>9</v>
      </c>
      <c r="U80" s="53">
        <f t="shared" si="59"/>
        <v>9</v>
      </c>
      <c r="V80" s="10"/>
      <c r="W80" s="10"/>
      <c r="X80" s="127">
        <v>17</v>
      </c>
      <c r="Y80" s="16" t="s">
        <v>18</v>
      </c>
      <c r="Z80" s="16">
        <v>925985</v>
      </c>
      <c r="AA80" s="16" t="s">
        <v>9</v>
      </c>
      <c r="AB80" s="16" t="s">
        <v>15</v>
      </c>
      <c r="AC80" s="33">
        <v>476.22</v>
      </c>
      <c r="AD80" s="33">
        <v>93.36</v>
      </c>
      <c r="AE80" s="127">
        <v>5</v>
      </c>
      <c r="AF80" s="129" t="str">
        <f t="shared" si="44"/>
        <v>Lauri Perino</v>
      </c>
      <c r="AG80" s="114" t="b">
        <f>IF(Y80="",FALSE,IF(COUNTIF(Y$7:Y79,Y80)&gt;0,TRUE,FALSE))</f>
        <v>0</v>
      </c>
      <c r="AH80" s="114" t="str">
        <f t="shared" si="63"/>
        <v>Y</v>
      </c>
      <c r="AI80" s="80">
        <f t="shared" si="45"/>
        <v>476.22</v>
      </c>
      <c r="AJ80" s="81">
        <f t="shared" si="46"/>
        <v>93.36</v>
      </c>
      <c r="AK80" s="67">
        <f t="shared" si="47"/>
        <v>4</v>
      </c>
      <c r="AL80" s="67">
        <f t="shared" si="48"/>
        <v>2</v>
      </c>
      <c r="AM80" s="67">
        <f t="shared" si="49"/>
        <v>3</v>
      </c>
      <c r="AN80" s="68">
        <f>IF(RSRankBy="R. Total",IF(AK80="","",AK80+COUNTIF(AK$8:AK79,AK80)/10),IF(RSRankBy="R. YTD",IF(AL80="","",AL80+COUNTIF(AL$8:AL79,AL80)/10),IF(AM80="","",AM80+COUNTIF(AM$8:AM79,AM80)/10)))</f>
        <v>3.1</v>
      </c>
      <c r="AO80" s="105">
        <f t="shared" si="50"/>
        <v>3</v>
      </c>
      <c r="AP80" s="50">
        <f t="shared" si="51"/>
        <v>28</v>
      </c>
      <c r="AQ80" s="106">
        <f t="shared" si="52"/>
        <v>28</v>
      </c>
      <c r="AR80" s="47" t="str">
        <f t="shared" si="53"/>
        <v>Lauri Perino</v>
      </c>
      <c r="AS80" s="45">
        <f t="shared" si="54"/>
        <v>7</v>
      </c>
      <c r="BB80" s="14">
        <f>IF(C80="","",IF(OR(K80="Y",),COUNTIF(K$8:K80,"Y"),""))</f>
        <v>19</v>
      </c>
    </row>
    <row r="81" spans="2:54" ht="12.75" thickBot="1" x14ac:dyDescent="0.25">
      <c r="B81" s="18"/>
      <c r="C81" s="51" t="str">
        <f t="shared" si="42"/>
        <v>Leigh Taylor</v>
      </c>
      <c r="D81" s="7" t="str">
        <f t="shared" si="43"/>
        <v/>
      </c>
      <c r="E81" s="18"/>
      <c r="F81" s="14" t="str">
        <f>IF(C81="","",IF(K81="","",MAX(F$8:F80)+1))</f>
        <v/>
      </c>
      <c r="G81" s="42"/>
      <c r="H81" s="14" t="str">
        <f>IF($G81="","",MAX($H$7:$H80)+1)</f>
        <v/>
      </c>
      <c r="I81" s="14">
        <v>73</v>
      </c>
      <c r="J81" s="97"/>
      <c r="K81" s="112" t="str">
        <f t="shared" si="55"/>
        <v/>
      </c>
      <c r="L81" s="14" t="str">
        <f t="shared" si="60"/>
        <v/>
      </c>
      <c r="M81" s="48"/>
      <c r="P81" s="22">
        <f t="shared" si="61"/>
        <v>8</v>
      </c>
      <c r="Q81" s="22" t="str">
        <f t="shared" si="62"/>
        <v>Faye Thomson</v>
      </c>
      <c r="R81" s="22" t="str">
        <f t="shared" si="57"/>
        <v>Jan Titcombe</v>
      </c>
      <c r="S81" s="52">
        <f t="shared" si="58"/>
        <v>23</v>
      </c>
      <c r="T81" s="53">
        <f>IF(S81="","",_xlfn.RANK.EQ(S81,$S$74:$S$126,1)+(COUNTIF(S$73:S81,S81)-1)/10)</f>
        <v>8</v>
      </c>
      <c r="U81" s="53">
        <f t="shared" si="59"/>
        <v>8</v>
      </c>
      <c r="V81" s="10"/>
      <c r="W81" s="10"/>
      <c r="X81" s="127">
        <v>77</v>
      </c>
      <c r="Y81" s="16" t="s">
        <v>62</v>
      </c>
      <c r="Z81" s="16">
        <v>1156128</v>
      </c>
      <c r="AA81" s="16" t="s">
        <v>9</v>
      </c>
      <c r="AB81" s="16" t="s">
        <v>48</v>
      </c>
      <c r="AC81" s="33">
        <v>31.58</v>
      </c>
      <c r="AD81" s="33">
        <v>3.63</v>
      </c>
      <c r="AE81" s="127">
        <v>82</v>
      </c>
      <c r="AF81" s="129" t="str">
        <f t="shared" si="44"/>
        <v>Leigh Taylor</v>
      </c>
      <c r="AG81" s="114" t="b">
        <f>IF(Y81="",FALSE,IF(COUNTIF(Y$7:Y80,Y81)&gt;0,TRUE,FALSE))</f>
        <v>0</v>
      </c>
      <c r="AH81" s="114" t="str">
        <f t="shared" si="63"/>
        <v/>
      </c>
      <c r="AI81" s="80" t="str">
        <f t="shared" si="45"/>
        <v/>
      </c>
      <c r="AJ81" s="81" t="str">
        <f t="shared" si="46"/>
        <v/>
      </c>
      <c r="AK81" s="67" t="str">
        <f t="shared" si="47"/>
        <v/>
      </c>
      <c r="AL81" s="67" t="str">
        <f t="shared" si="48"/>
        <v/>
      </c>
      <c r="AM81" s="67" t="str">
        <f t="shared" si="49"/>
        <v/>
      </c>
      <c r="AN81" s="68" t="str">
        <f>IF(RSRankBy="R. Total",IF(AK81="","",AK81+COUNTIF(AK$8:AK80,AK81)/10),IF(RSRankBy="R. YTD",IF(AL81="","",AL81+COUNTIF(AL$8:AL80,AL81)/10),IF(AM81="","",AM81+COUNTIF(AM$8:AM80,AM81)/10)))</f>
        <v/>
      </c>
      <c r="AO81" s="105" t="str">
        <f t="shared" si="50"/>
        <v/>
      </c>
      <c r="AP81" s="50" t="str">
        <f t="shared" si="51"/>
        <v/>
      </c>
      <c r="AQ81" s="106" t="str">
        <f t="shared" si="52"/>
        <v/>
      </c>
      <c r="AR81" s="47" t="str">
        <f t="shared" si="53"/>
        <v>Leigh Taylor</v>
      </c>
      <c r="AS81" s="45">
        <f t="shared" si="54"/>
        <v>7</v>
      </c>
      <c r="BB81" s="14" t="str">
        <f>IF(C81="","",IF(OR(K81="Y",),COUNTIF(K$8:K81,"Y"),""))</f>
        <v/>
      </c>
    </row>
    <row r="82" spans="2:54" ht="12.75" thickBot="1" x14ac:dyDescent="0.25">
      <c r="B82" s="18"/>
      <c r="C82" s="51" t="str">
        <f t="shared" si="42"/>
        <v>Lindsay Scandrett</v>
      </c>
      <c r="D82" s="7" t="str">
        <f t="shared" si="43"/>
        <v/>
      </c>
      <c r="E82" s="18"/>
      <c r="F82" s="14" t="str">
        <f>IF(C82="","",IF(K82="","",MAX(F$8:F81)+1))</f>
        <v/>
      </c>
      <c r="G82" s="42"/>
      <c r="H82" s="14" t="str">
        <f>IF($G82="","",MAX($H$7:$H81)+1)</f>
        <v/>
      </c>
      <c r="I82" s="14">
        <v>74</v>
      </c>
      <c r="J82" s="97"/>
      <c r="K82" s="112" t="str">
        <f t="shared" si="55"/>
        <v/>
      </c>
      <c r="L82" s="14" t="str">
        <f t="shared" si="60"/>
        <v/>
      </c>
      <c r="M82" s="48"/>
      <c r="P82" s="22">
        <f t="shared" si="61"/>
        <v>9</v>
      </c>
      <c r="Q82" s="22" t="str">
        <f t="shared" si="62"/>
        <v>Barb Mansfield</v>
      </c>
      <c r="R82" s="22" t="str">
        <f t="shared" si="57"/>
        <v>Gary Parker</v>
      </c>
      <c r="S82" s="52">
        <f t="shared" si="58"/>
        <v>22</v>
      </c>
      <c r="T82" s="53">
        <f>IF(S82="","",_xlfn.RANK.EQ(S82,$S$74:$S$126,1)+(COUNTIF(S$73:S82,S82)-1)/10)</f>
        <v>7</v>
      </c>
      <c r="U82" s="53">
        <f t="shared" si="59"/>
        <v>7</v>
      </c>
      <c r="V82" s="10"/>
      <c r="W82" s="10"/>
      <c r="X82" s="127">
        <v>30</v>
      </c>
      <c r="Y82" s="16" t="s">
        <v>375</v>
      </c>
      <c r="Z82" s="16">
        <v>323111</v>
      </c>
      <c r="AA82" s="16" t="s">
        <v>376</v>
      </c>
      <c r="AB82" s="16" t="s">
        <v>19</v>
      </c>
      <c r="AC82" s="33">
        <v>240.06</v>
      </c>
      <c r="AD82" s="33">
        <v>10.43</v>
      </c>
      <c r="AE82" s="127">
        <v>46</v>
      </c>
      <c r="AF82" s="129" t="str">
        <f t="shared" si="44"/>
        <v>Lindsay Scandrett</v>
      </c>
      <c r="AG82" s="114" t="b">
        <f>IF(Y82="",FALSE,IF(COUNTIF(Y$7:Y81,Y82)&gt;0,TRUE,FALSE))</f>
        <v>0</v>
      </c>
      <c r="AH82" s="114" t="str">
        <f t="shared" si="63"/>
        <v/>
      </c>
      <c r="AI82" s="80" t="str">
        <f t="shared" si="45"/>
        <v/>
      </c>
      <c r="AJ82" s="81" t="str">
        <f t="shared" si="46"/>
        <v/>
      </c>
      <c r="AK82" s="67" t="str">
        <f t="shared" si="47"/>
        <v/>
      </c>
      <c r="AL82" s="67" t="str">
        <f t="shared" si="48"/>
        <v/>
      </c>
      <c r="AM82" s="67" t="str">
        <f t="shared" si="49"/>
        <v/>
      </c>
      <c r="AN82" s="68" t="str">
        <f>IF(RSRankBy="R. Total",IF(AK82="","",AK82+COUNTIF(AK$8:AK81,AK82)/10),IF(RSRankBy="R. YTD",IF(AL82="","",AL82+COUNTIF(AL$8:AL81,AL82)/10),IF(AM82="","",AM82+COUNTIF(AM$8:AM81,AM82)/10)))</f>
        <v/>
      </c>
      <c r="AO82" s="105" t="str">
        <f t="shared" si="50"/>
        <v/>
      </c>
      <c r="AP82" s="50" t="str">
        <f t="shared" si="51"/>
        <v/>
      </c>
      <c r="AQ82" s="106" t="str">
        <f t="shared" si="52"/>
        <v/>
      </c>
      <c r="AR82" s="47" t="str">
        <f t="shared" si="53"/>
        <v>Lindsay Scandrett</v>
      </c>
      <c r="AS82" s="45">
        <f t="shared" si="54"/>
        <v>10</v>
      </c>
      <c r="BB82" s="14" t="str">
        <f>IF(C82="","",IF(OR(K82="Y",),COUNTIF(K$8:K82,"Y"),""))</f>
        <v/>
      </c>
    </row>
    <row r="83" spans="2:54" ht="12.75" thickBot="1" x14ac:dyDescent="0.25">
      <c r="B83" s="18"/>
      <c r="C83" s="51" t="str">
        <f t="shared" si="42"/>
        <v>Lindy Bavin</v>
      </c>
      <c r="D83" s="7" t="str">
        <f t="shared" si="43"/>
        <v/>
      </c>
      <c r="E83" s="18"/>
      <c r="F83" s="14" t="str">
        <f>IF(C83="","",IF(K83="","",MAX(F$8:F82)+1))</f>
        <v/>
      </c>
      <c r="G83" s="42"/>
      <c r="H83" s="14" t="str">
        <f>IF($G83="","",MAX($H$7:$H82)+1)</f>
        <v/>
      </c>
      <c r="I83" s="14">
        <v>75</v>
      </c>
      <c r="J83" s="97"/>
      <c r="K83" s="112" t="str">
        <f t="shared" si="55"/>
        <v/>
      </c>
      <c r="L83" s="14" t="str">
        <f t="shared" si="60"/>
        <v/>
      </c>
      <c r="M83" s="48"/>
      <c r="P83" s="22">
        <f t="shared" si="61"/>
        <v>10</v>
      </c>
      <c r="Q83" s="22" t="str">
        <f t="shared" si="62"/>
        <v>Jen Langley</v>
      </c>
      <c r="R83" s="22" t="str">
        <f t="shared" si="57"/>
        <v>Donna Molloy</v>
      </c>
      <c r="S83" s="52">
        <f t="shared" si="58"/>
        <v>21</v>
      </c>
      <c r="T83" s="53">
        <f>IF(S83="","",_xlfn.RANK.EQ(S83,$S$74:$S$126,1)+(COUNTIF(S$73:S83,S83)-1)/10)</f>
        <v>6</v>
      </c>
      <c r="U83" s="53">
        <f t="shared" si="59"/>
        <v>6</v>
      </c>
      <c r="V83" s="10"/>
      <c r="W83" s="10"/>
      <c r="X83" s="127">
        <v>74</v>
      </c>
      <c r="Y83" s="16" t="s">
        <v>348</v>
      </c>
      <c r="Z83" s="16">
        <v>575283</v>
      </c>
      <c r="AA83" s="16" t="s">
        <v>58</v>
      </c>
      <c r="AB83" s="16" t="s">
        <v>41</v>
      </c>
      <c r="AC83" s="33">
        <v>40</v>
      </c>
      <c r="AD83" s="33">
        <v>1.67</v>
      </c>
      <c r="AE83" s="127">
        <v>96</v>
      </c>
      <c r="AF83" s="129" t="str">
        <f t="shared" si="44"/>
        <v>Lindy Bavin</v>
      </c>
      <c r="AG83" s="114" t="b">
        <f>IF(Y83="",FALSE,IF(COUNTIF(Y$7:Y82,Y83)&gt;0,TRUE,FALSE))</f>
        <v>0</v>
      </c>
      <c r="AH83" s="114" t="str">
        <f t="shared" si="63"/>
        <v/>
      </c>
      <c r="AI83" s="80" t="str">
        <f t="shared" si="45"/>
        <v/>
      </c>
      <c r="AJ83" s="81" t="str">
        <f t="shared" si="46"/>
        <v/>
      </c>
      <c r="AK83" s="67" t="str">
        <f t="shared" si="47"/>
        <v/>
      </c>
      <c r="AL83" s="67" t="str">
        <f t="shared" si="48"/>
        <v/>
      </c>
      <c r="AM83" s="67" t="str">
        <f t="shared" si="49"/>
        <v/>
      </c>
      <c r="AN83" s="68" t="str">
        <f>IF(RSRankBy="R. Total",IF(AK83="","",AK83+COUNTIF(AK$8:AK82,AK83)/10),IF(RSRankBy="R. YTD",IF(AL83="","",AL83+COUNTIF(AL$8:AL82,AL83)/10),IF(AM83="","",AM83+COUNTIF(AM$8:AM82,AM83)/10)))</f>
        <v/>
      </c>
      <c r="AO83" s="105" t="str">
        <f t="shared" si="50"/>
        <v/>
      </c>
      <c r="AP83" s="50" t="str">
        <f t="shared" si="51"/>
        <v/>
      </c>
      <c r="AQ83" s="106" t="str">
        <f t="shared" si="52"/>
        <v/>
      </c>
      <c r="AR83" s="47" t="str">
        <f t="shared" si="53"/>
        <v>Lindy Bavin</v>
      </c>
      <c r="AS83" s="45">
        <f t="shared" si="54"/>
        <v>6</v>
      </c>
      <c r="BB83" s="14" t="str">
        <f>IF(C83="","",IF(OR(K83="Y",),COUNTIF(K$8:K83,"Y"),""))</f>
        <v/>
      </c>
    </row>
    <row r="84" spans="2:54" ht="12.75" thickBot="1" x14ac:dyDescent="0.25">
      <c r="B84" s="18"/>
      <c r="C84" s="51" t="str">
        <f t="shared" si="42"/>
        <v>Liz Sylvester</v>
      </c>
      <c r="D84" s="7" t="str">
        <f t="shared" si="43"/>
        <v/>
      </c>
      <c r="E84" s="18"/>
      <c r="F84" s="14" t="str">
        <f>IF(C84="","",IF(K84="","",MAX(F$8:F83)+1))</f>
        <v/>
      </c>
      <c r="G84" s="42"/>
      <c r="H84" s="14" t="str">
        <f>IF($G84="","",MAX($H$7:$H83)+1)</f>
        <v/>
      </c>
      <c r="I84" s="14">
        <v>76</v>
      </c>
      <c r="J84" s="97"/>
      <c r="K84" s="112" t="str">
        <f t="shared" si="55"/>
        <v/>
      </c>
      <c r="L84" s="14" t="str">
        <f t="shared" si="60"/>
        <v/>
      </c>
      <c r="M84" s="48"/>
      <c r="P84" s="22">
        <f t="shared" si="61"/>
        <v>11</v>
      </c>
      <c r="Q84" s="22" t="str">
        <f t="shared" si="62"/>
        <v>Lyn Gribble</v>
      </c>
      <c r="R84" s="22" t="str">
        <f t="shared" si="57"/>
        <v>Karma Parker</v>
      </c>
      <c r="S84" s="52">
        <f t="shared" si="58"/>
        <v>20</v>
      </c>
      <c r="T84" s="53">
        <f>IF(S84="","",_xlfn.RANK.EQ(S84,$S$74:$S$126,1)+(COUNTIF(S$73:S84,S84)-1)/10)</f>
        <v>5</v>
      </c>
      <c r="U84" s="53">
        <f t="shared" si="59"/>
        <v>5</v>
      </c>
      <c r="V84" s="10"/>
      <c r="W84" s="10"/>
      <c r="X84" s="127">
        <v>3</v>
      </c>
      <c r="Y84" s="16" t="s">
        <v>11</v>
      </c>
      <c r="Z84" s="16">
        <v>950114</v>
      </c>
      <c r="AA84" s="16" t="s">
        <v>9</v>
      </c>
      <c r="AB84" s="16" t="s">
        <v>12</v>
      </c>
      <c r="AC84" s="33">
        <v>1646.6</v>
      </c>
      <c r="AD84" s="33">
        <v>117.06</v>
      </c>
      <c r="AE84" s="127">
        <v>2</v>
      </c>
      <c r="AF84" s="129" t="str">
        <f t="shared" si="44"/>
        <v>Liz Sylvester</v>
      </c>
      <c r="AG84" s="114" t="b">
        <f>IF(Y84="",FALSE,IF(COUNTIF(Y$7:Y83,Y84)&gt;0,TRUE,FALSE))</f>
        <v>0</v>
      </c>
      <c r="AH84" s="114" t="str">
        <f t="shared" si="63"/>
        <v/>
      </c>
      <c r="AI84" s="80" t="str">
        <f t="shared" si="45"/>
        <v/>
      </c>
      <c r="AJ84" s="81" t="str">
        <f t="shared" si="46"/>
        <v/>
      </c>
      <c r="AK84" s="67" t="str">
        <f t="shared" si="47"/>
        <v/>
      </c>
      <c r="AL84" s="67" t="str">
        <f t="shared" si="48"/>
        <v/>
      </c>
      <c r="AM84" s="67" t="str">
        <f t="shared" si="49"/>
        <v/>
      </c>
      <c r="AN84" s="68" t="str">
        <f>IF(RSRankBy="R. Total",IF(AK84="","",AK84+COUNTIF(AK$8:AK83,AK84)/10),IF(RSRankBy="R. YTD",IF(AL84="","",AL84+COUNTIF(AL$8:AL83,AL84)/10),IF(AM84="","",AM84+COUNTIF(AM$8:AM83,AM84)/10)))</f>
        <v/>
      </c>
      <c r="AO84" s="105" t="str">
        <f t="shared" si="50"/>
        <v/>
      </c>
      <c r="AP84" s="50" t="str">
        <f t="shared" si="51"/>
        <v/>
      </c>
      <c r="AQ84" s="106" t="str">
        <f t="shared" si="52"/>
        <v/>
      </c>
      <c r="AR84" s="47" t="str">
        <f t="shared" si="53"/>
        <v>Liz Sylvester</v>
      </c>
      <c r="AS84" s="45">
        <f t="shared" si="54"/>
        <v>10</v>
      </c>
      <c r="BB84" s="14" t="str">
        <f>IF(C84="","",IF(OR(K84="Y",),COUNTIF(K$8:K84,"Y"),""))</f>
        <v/>
      </c>
    </row>
    <row r="85" spans="2:54" ht="12.75" thickBot="1" x14ac:dyDescent="0.25">
      <c r="B85" s="18"/>
      <c r="C85" s="51" t="str">
        <f t="shared" si="42"/>
        <v>Lorraine Anker</v>
      </c>
      <c r="D85" s="7" t="str">
        <f t="shared" si="43"/>
        <v/>
      </c>
      <c r="E85" s="18"/>
      <c r="F85" s="14" t="str">
        <f>IF(C85="","",IF(K85="","",MAX(F$8:F84)+1))</f>
        <v/>
      </c>
      <c r="G85" s="42"/>
      <c r="H85" s="14" t="str">
        <f>IF($G85="","",MAX($H$7:$H84)+1)</f>
        <v/>
      </c>
      <c r="I85" s="14">
        <v>77</v>
      </c>
      <c r="J85" s="97"/>
      <c r="K85" s="112" t="str">
        <f t="shared" si="55"/>
        <v/>
      </c>
      <c r="L85" s="14" t="str">
        <f t="shared" si="60"/>
        <v/>
      </c>
      <c r="M85" s="48"/>
      <c r="P85" s="22">
        <f t="shared" si="61"/>
        <v>12</v>
      </c>
      <c r="Q85" s="22" t="str">
        <f t="shared" si="62"/>
        <v>Roslyn Hughes</v>
      </c>
      <c r="R85" s="22" t="str">
        <f t="shared" si="57"/>
        <v>Dennis Gullan</v>
      </c>
      <c r="S85" s="52">
        <f t="shared" si="58"/>
        <v>19</v>
      </c>
      <c r="T85" s="53">
        <f>IF(S85="","",_xlfn.RANK.EQ(S85,$S$74:$S$126,1)+(COUNTIF(S$73:S85,S85)-1)/10)</f>
        <v>4</v>
      </c>
      <c r="U85" s="53">
        <f t="shared" si="59"/>
        <v>4</v>
      </c>
      <c r="V85" s="10"/>
      <c r="W85" s="10"/>
      <c r="X85" s="127">
        <v>114</v>
      </c>
      <c r="Y85" s="16" t="s">
        <v>1421</v>
      </c>
      <c r="Z85" s="16">
        <v>1146599</v>
      </c>
      <c r="AA85" s="16" t="s">
        <v>9</v>
      </c>
      <c r="AB85" s="16" t="s">
        <v>95</v>
      </c>
      <c r="AC85" s="33">
        <v>0.88</v>
      </c>
      <c r="AD85" s="33">
        <v>0</v>
      </c>
      <c r="AE85" s="127">
        <v>0</v>
      </c>
      <c r="AF85" s="129" t="str">
        <f t="shared" si="44"/>
        <v>Lorraine Anker</v>
      </c>
      <c r="AG85" s="114" t="b">
        <f>IF(Y85="",FALSE,IF(COUNTIF(Y$7:Y84,Y85)&gt;0,TRUE,FALSE))</f>
        <v>0</v>
      </c>
      <c r="AH85" s="114" t="str">
        <f t="shared" si="63"/>
        <v/>
      </c>
      <c r="AI85" s="80" t="str">
        <f t="shared" si="45"/>
        <v/>
      </c>
      <c r="AJ85" s="81" t="str">
        <f t="shared" si="46"/>
        <v/>
      </c>
      <c r="AK85" s="67" t="str">
        <f t="shared" si="47"/>
        <v/>
      </c>
      <c r="AL85" s="67" t="str">
        <f t="shared" si="48"/>
        <v/>
      </c>
      <c r="AM85" s="67" t="str">
        <f t="shared" si="49"/>
        <v/>
      </c>
      <c r="AN85" s="68" t="str">
        <f>IF(RSRankBy="R. Total",IF(AK85="","",AK85+COUNTIF(AK$8:AK84,AK85)/10),IF(RSRankBy="R. YTD",IF(AL85="","",AL85+COUNTIF(AL$8:AL84,AL85)/10),IF(AM85="","",AM85+COUNTIF(AM$8:AM84,AM85)/10)))</f>
        <v/>
      </c>
      <c r="AO85" s="105" t="str">
        <f t="shared" si="50"/>
        <v/>
      </c>
      <c r="AP85" s="50" t="str">
        <f t="shared" si="51"/>
        <v/>
      </c>
      <c r="AQ85" s="106" t="str">
        <f t="shared" si="52"/>
        <v/>
      </c>
      <c r="AR85" s="47" t="str">
        <f t="shared" si="53"/>
        <v>Lorraine Anker</v>
      </c>
      <c r="AS85" s="45">
        <f t="shared" si="54"/>
        <v>6</v>
      </c>
      <c r="BB85" s="14" t="str">
        <f>IF(C85="","",IF(OR(K85="Y",),COUNTIF(K$8:K85,"Y"),""))</f>
        <v/>
      </c>
    </row>
    <row r="86" spans="2:54" ht="12.75" thickBot="1" x14ac:dyDescent="0.25">
      <c r="B86" s="18"/>
      <c r="C86" s="51" t="str">
        <f t="shared" si="42"/>
        <v>Louise Brassil</v>
      </c>
      <c r="D86" s="7" t="str">
        <f t="shared" si="43"/>
        <v/>
      </c>
      <c r="E86" s="18"/>
      <c r="F86" s="14" t="str">
        <f>IF(C86="","",IF(K86="","",MAX(F$8:F85)+1))</f>
        <v/>
      </c>
      <c r="G86" s="42"/>
      <c r="H86" s="14" t="str">
        <f>IF($G86="","",MAX($H$7:$H85)+1)</f>
        <v/>
      </c>
      <c r="I86" s="14">
        <v>78</v>
      </c>
      <c r="J86" s="97"/>
      <c r="K86" s="112" t="str">
        <f t="shared" si="55"/>
        <v/>
      </c>
      <c r="L86" s="14" t="str">
        <f t="shared" si="60"/>
        <v/>
      </c>
      <c r="M86" s="48"/>
      <c r="P86" s="22">
        <f t="shared" si="61"/>
        <v>13</v>
      </c>
      <c r="Q86" s="22" t="str">
        <f t="shared" si="62"/>
        <v>David Lardner</v>
      </c>
      <c r="R86" s="22" t="str">
        <f t="shared" si="57"/>
        <v>Robin Lardner</v>
      </c>
      <c r="S86" s="52">
        <f t="shared" si="58"/>
        <v>18</v>
      </c>
      <c r="T86" s="53">
        <f>IF(S86="","",_xlfn.RANK.EQ(S86,$S$74:$S$126,1)+(COUNTIF(S$73:S86,S86)-1)/10)</f>
        <v>3</v>
      </c>
      <c r="U86" s="53">
        <f t="shared" si="59"/>
        <v>3</v>
      </c>
      <c r="V86" s="10"/>
      <c r="W86" s="10"/>
      <c r="X86" s="127">
        <v>18</v>
      </c>
      <c r="Y86" s="16" t="s">
        <v>33</v>
      </c>
      <c r="Z86" s="16">
        <v>904325</v>
      </c>
      <c r="AA86" s="16" t="s">
        <v>34</v>
      </c>
      <c r="AB86" s="16" t="s">
        <v>15</v>
      </c>
      <c r="AC86" s="33">
        <v>467.18</v>
      </c>
      <c r="AD86" s="33">
        <v>71.69</v>
      </c>
      <c r="AE86" s="127">
        <v>8</v>
      </c>
      <c r="AF86" s="129" t="str">
        <f t="shared" si="44"/>
        <v>Louise Brassil</v>
      </c>
      <c r="AG86" s="114" t="b">
        <f>IF(Y86="",FALSE,IF(COUNTIF(Y$7:Y85,Y86)&gt;0,TRUE,FALSE))</f>
        <v>0</v>
      </c>
      <c r="AH86" s="114" t="str">
        <f t="shared" si="63"/>
        <v/>
      </c>
      <c r="AI86" s="80" t="str">
        <f t="shared" si="45"/>
        <v/>
      </c>
      <c r="AJ86" s="81" t="str">
        <f t="shared" si="46"/>
        <v/>
      </c>
      <c r="AK86" s="67" t="str">
        <f t="shared" si="47"/>
        <v/>
      </c>
      <c r="AL86" s="67" t="str">
        <f t="shared" si="48"/>
        <v/>
      </c>
      <c r="AM86" s="67" t="str">
        <f t="shared" si="49"/>
        <v/>
      </c>
      <c r="AN86" s="68" t="str">
        <f>IF(RSRankBy="R. Total",IF(AK86="","",AK86+COUNTIF(AK$8:AK85,AK86)/10),IF(RSRankBy="R. YTD",IF(AL86="","",AL86+COUNTIF(AL$8:AL85,AL86)/10),IF(AM86="","",AM86+COUNTIF(AM$8:AM85,AM86)/10)))</f>
        <v/>
      </c>
      <c r="AO86" s="105" t="str">
        <f t="shared" si="50"/>
        <v/>
      </c>
      <c r="AP86" s="50" t="str">
        <f t="shared" si="51"/>
        <v/>
      </c>
      <c r="AQ86" s="106" t="str">
        <f t="shared" si="52"/>
        <v/>
      </c>
      <c r="AR86" s="47" t="str">
        <f t="shared" si="53"/>
        <v>Louise Brassil</v>
      </c>
      <c r="AS86" s="45">
        <f t="shared" si="54"/>
        <v>8</v>
      </c>
      <c r="BB86" s="14" t="str">
        <f>IF(C86="","",IF(OR(K86="Y",),COUNTIF(K$8:K86,"Y"),""))</f>
        <v/>
      </c>
    </row>
    <row r="87" spans="2:54" ht="12.75" thickBot="1" x14ac:dyDescent="0.25">
      <c r="B87" s="18"/>
      <c r="C87" s="51" t="str">
        <f t="shared" si="42"/>
        <v>Louise Webb</v>
      </c>
      <c r="D87" s="7" t="str">
        <f t="shared" si="43"/>
        <v/>
      </c>
      <c r="E87" s="18"/>
      <c r="F87" s="14" t="str">
        <f>IF(C87="","",IF(K87="","",MAX(F$8:F86)+1))</f>
        <v/>
      </c>
      <c r="G87" s="42"/>
      <c r="H87" s="14" t="str">
        <f>IF($G87="","",MAX($H$7:$H86)+1)</f>
        <v/>
      </c>
      <c r="I87" s="14">
        <v>79</v>
      </c>
      <c r="J87" s="97"/>
      <c r="K87" s="112" t="str">
        <f t="shared" si="55"/>
        <v/>
      </c>
      <c r="L87" s="14" t="str">
        <f t="shared" si="60"/>
        <v/>
      </c>
      <c r="M87" s="48"/>
      <c r="P87" s="22">
        <f t="shared" si="61"/>
        <v>14</v>
      </c>
      <c r="Q87" s="22" t="str">
        <f t="shared" si="62"/>
        <v>Danica Nikolovski</v>
      </c>
      <c r="R87" s="22" t="str">
        <f t="shared" si="57"/>
        <v>Lynne Povey</v>
      </c>
      <c r="S87" s="52">
        <f t="shared" si="58"/>
        <v>17</v>
      </c>
      <c r="T87" s="53">
        <f>IF(S87="","",_xlfn.RANK.EQ(S87,$S$74:$S$126,1)+(COUNTIF(S$73:S87,S87)-1)/10)</f>
        <v>2</v>
      </c>
      <c r="U87" s="53">
        <f t="shared" si="59"/>
        <v>2</v>
      </c>
      <c r="V87" s="10"/>
      <c r="W87" s="10"/>
      <c r="X87" s="127">
        <v>133</v>
      </c>
      <c r="Y87" s="16" t="s">
        <v>1440</v>
      </c>
      <c r="Z87" s="16">
        <v>978329</v>
      </c>
      <c r="AA87" s="16" t="s">
        <v>9</v>
      </c>
      <c r="AB87" s="16" t="s">
        <v>95</v>
      </c>
      <c r="AC87" s="33">
        <v>1.42</v>
      </c>
      <c r="AD87" s="33">
        <v>0</v>
      </c>
      <c r="AE87" s="127">
        <v>0</v>
      </c>
      <c r="AF87" s="129" t="str">
        <f t="shared" si="44"/>
        <v>Louise Webb</v>
      </c>
      <c r="AG87" s="114" t="b">
        <f>IF(Y87="",FALSE,IF(COUNTIF(Y$7:Y86,Y87)&gt;0,TRUE,FALSE))</f>
        <v>0</v>
      </c>
      <c r="AH87" s="114" t="str">
        <f t="shared" si="63"/>
        <v/>
      </c>
      <c r="AI87" s="80" t="str">
        <f t="shared" si="45"/>
        <v/>
      </c>
      <c r="AJ87" s="81" t="str">
        <f t="shared" si="46"/>
        <v/>
      </c>
      <c r="AK87" s="67" t="str">
        <f t="shared" si="47"/>
        <v/>
      </c>
      <c r="AL87" s="67" t="str">
        <f t="shared" si="48"/>
        <v/>
      </c>
      <c r="AM87" s="67" t="str">
        <f t="shared" si="49"/>
        <v/>
      </c>
      <c r="AN87" s="68" t="str">
        <f>IF(RSRankBy="R. Total",IF(AK87="","",AK87+COUNTIF(AK$8:AK86,AK87)/10),IF(RSRankBy="R. YTD",IF(AL87="","",AL87+COUNTIF(AL$8:AL86,AL87)/10),IF(AM87="","",AM87+COUNTIF(AM$8:AM86,AM87)/10)))</f>
        <v/>
      </c>
      <c r="AO87" s="105" t="str">
        <f t="shared" si="50"/>
        <v/>
      </c>
      <c r="AP87" s="50" t="str">
        <f t="shared" si="51"/>
        <v/>
      </c>
      <c r="AQ87" s="106" t="str">
        <f t="shared" si="52"/>
        <v/>
      </c>
      <c r="AR87" s="47" t="str">
        <f t="shared" si="53"/>
        <v>Louise Webb</v>
      </c>
      <c r="AS87" s="45">
        <f t="shared" si="54"/>
        <v>5</v>
      </c>
      <c r="BB87" s="14" t="str">
        <f>IF(C87="","",IF(OR(K87="Y",),COUNTIF(K$8:K87,"Y"),""))</f>
        <v/>
      </c>
    </row>
    <row r="88" spans="2:54" ht="12.75" thickBot="1" x14ac:dyDescent="0.25">
      <c r="B88" s="18"/>
      <c r="C88" s="51" t="str">
        <f t="shared" si="42"/>
        <v>Lucy Robinson</v>
      </c>
      <c r="D88" s="7">
        <f t="shared" si="43"/>
        <v>25</v>
      </c>
      <c r="E88" s="18" t="s">
        <v>381</v>
      </c>
      <c r="F88" s="14">
        <f>IF(C88="","",IF(K88="","",MAX(F$8:F87)+1))</f>
        <v>20</v>
      </c>
      <c r="G88" s="42"/>
      <c r="H88" s="14" t="str">
        <f>IF($G88="","",MAX($H$7:$H87)+1)</f>
        <v/>
      </c>
      <c r="I88" s="14">
        <v>80</v>
      </c>
      <c r="J88" s="97"/>
      <c r="K88" s="112" t="str">
        <f t="shared" si="55"/>
        <v>Y</v>
      </c>
      <c r="L88" s="14" t="str">
        <f t="shared" si="60"/>
        <v>Lucy Robinson</v>
      </c>
      <c r="M88" s="48"/>
      <c r="P88" s="22">
        <f t="shared" si="61"/>
        <v>15</v>
      </c>
      <c r="Q88" s="22" t="str">
        <f t="shared" si="62"/>
        <v>Peter Culham</v>
      </c>
      <c r="R88" s="22" t="str">
        <f t="shared" si="57"/>
        <v>Kim McElhinney</v>
      </c>
      <c r="S88" s="52">
        <f t="shared" si="58"/>
        <v>16</v>
      </c>
      <c r="T88" s="53">
        <f>IF(S88="","",_xlfn.RANK.EQ(S88,$S$74:$S$126,1)+(COUNTIF(S$73:S88,S88)-1)/10)</f>
        <v>1</v>
      </c>
      <c r="U88" s="53">
        <f t="shared" si="59"/>
        <v>1</v>
      </c>
      <c r="V88" s="10"/>
      <c r="W88" s="10"/>
      <c r="X88" s="127">
        <v>12</v>
      </c>
      <c r="Y88" s="16" t="s">
        <v>28</v>
      </c>
      <c r="Z88" s="16">
        <v>317330</v>
      </c>
      <c r="AA88" s="16" t="s">
        <v>9</v>
      </c>
      <c r="AB88" s="16" t="s">
        <v>17</v>
      </c>
      <c r="AC88" s="33">
        <v>677.42</v>
      </c>
      <c r="AD88" s="33">
        <v>15.42</v>
      </c>
      <c r="AE88" s="127">
        <v>28</v>
      </c>
      <c r="AF88" s="129" t="str">
        <f t="shared" si="44"/>
        <v>Lucy Robinson</v>
      </c>
      <c r="AG88" s="114" t="b">
        <f>IF(Y88="",FALSE,IF(COUNTIF(Y$7:Y87,Y88)&gt;0,TRUE,FALSE))</f>
        <v>0</v>
      </c>
      <c r="AH88" s="114" t="str">
        <f t="shared" si="63"/>
        <v>Y</v>
      </c>
      <c r="AI88" s="80">
        <f t="shared" si="45"/>
        <v>677.42</v>
      </c>
      <c r="AJ88" s="81">
        <f t="shared" si="46"/>
        <v>15.42</v>
      </c>
      <c r="AK88" s="67">
        <f t="shared" si="47"/>
        <v>3</v>
      </c>
      <c r="AL88" s="67">
        <f t="shared" si="48"/>
        <v>10</v>
      </c>
      <c r="AM88" s="67">
        <f t="shared" si="49"/>
        <v>7</v>
      </c>
      <c r="AN88" s="68">
        <f>IF(RSRankBy="R. Total",IF(AK88="","",AK88+COUNTIF(AK$8:AK87,AK88)/10),IF(RSRankBy="R. YTD",IF(AL88="","",AL88+COUNTIF(AL$8:AL87,AL88)/10),IF(AM88="","",AM88+COUNTIF(AM$8:AM87,AM88)/10)))</f>
        <v>7</v>
      </c>
      <c r="AO88" s="105">
        <f t="shared" si="50"/>
        <v>6</v>
      </c>
      <c r="AP88" s="50">
        <f t="shared" si="51"/>
        <v>25</v>
      </c>
      <c r="AQ88" s="106">
        <f t="shared" si="52"/>
        <v>25</v>
      </c>
      <c r="AR88" s="47" t="str">
        <f t="shared" si="53"/>
        <v>Lucy Robinson</v>
      </c>
      <c r="AS88" s="45">
        <f t="shared" si="54"/>
        <v>9</v>
      </c>
      <c r="BB88" s="14">
        <f>IF(C88="","",IF(OR(K88="Y",),COUNTIF(K$8:K88,"Y"),""))</f>
        <v>20</v>
      </c>
    </row>
    <row r="89" spans="2:54" ht="12.75" thickBot="1" x14ac:dyDescent="0.25">
      <c r="B89" s="18"/>
      <c r="C89" s="51" t="str">
        <f t="shared" si="42"/>
        <v>Lyn Gribble</v>
      </c>
      <c r="D89" s="7">
        <f t="shared" si="43"/>
        <v>20</v>
      </c>
      <c r="E89" s="18" t="s">
        <v>381</v>
      </c>
      <c r="F89" s="14">
        <f>IF(C89="","",IF(K89="","",MAX(F$8:F88)+1))</f>
        <v>21</v>
      </c>
      <c r="G89" s="42"/>
      <c r="H89" s="14" t="str">
        <f>IF($G89="","",MAX($H$7:$H88)+1)</f>
        <v/>
      </c>
      <c r="I89" s="14">
        <v>81</v>
      </c>
      <c r="J89" s="97"/>
      <c r="K89" s="112" t="str">
        <f t="shared" si="55"/>
        <v>Y</v>
      </c>
      <c r="L89" s="14" t="str">
        <f t="shared" si="60"/>
        <v>Lyn Gribble</v>
      </c>
      <c r="M89" s="48"/>
      <c r="P89" s="22" t="str">
        <f t="shared" si="61"/>
        <v/>
      </c>
      <c r="Q89" s="22" t="str">
        <f t="shared" si="62"/>
        <v/>
      </c>
      <c r="R89" s="22" t="str">
        <f t="shared" si="57"/>
        <v/>
      </c>
      <c r="S89" s="52" t="str">
        <f t="shared" si="58"/>
        <v/>
      </c>
      <c r="T89" s="53" t="str">
        <f>IF(S89="","",_xlfn.RANK.EQ(S89,$S$74:$S$126,1)+(COUNTIF(S$73:S89,S89)-1)/10)</f>
        <v/>
      </c>
      <c r="U89" s="53" t="str">
        <f t="shared" si="59"/>
        <v/>
      </c>
      <c r="V89" s="10"/>
      <c r="W89" s="10"/>
      <c r="X89" s="127">
        <v>48</v>
      </c>
      <c r="Y89" s="16" t="s">
        <v>46</v>
      </c>
      <c r="Z89" s="16">
        <v>820598</v>
      </c>
      <c r="AA89" s="16" t="s">
        <v>9</v>
      </c>
      <c r="AB89" s="16" t="s">
        <v>37</v>
      </c>
      <c r="AC89" s="33">
        <v>103.87</v>
      </c>
      <c r="AD89" s="33">
        <v>13.71</v>
      </c>
      <c r="AE89" s="127">
        <v>35</v>
      </c>
      <c r="AF89" s="129" t="str">
        <f t="shared" si="44"/>
        <v>Lyn Gribble</v>
      </c>
      <c r="AG89" s="114" t="b">
        <f>IF(Y89="",FALSE,IF(COUNTIF(Y$7:Y88,Y89)&gt;0,TRUE,FALSE))</f>
        <v>0</v>
      </c>
      <c r="AH89" s="114" t="str">
        <f t="shared" si="63"/>
        <v>Y</v>
      </c>
      <c r="AI89" s="80">
        <f t="shared" si="45"/>
        <v>103.87</v>
      </c>
      <c r="AJ89" s="81">
        <f t="shared" si="46"/>
        <v>13.71</v>
      </c>
      <c r="AK89" s="67">
        <f t="shared" si="47"/>
        <v>10</v>
      </c>
      <c r="AL89" s="67">
        <f t="shared" si="48"/>
        <v>12</v>
      </c>
      <c r="AM89" s="67">
        <f t="shared" si="49"/>
        <v>11</v>
      </c>
      <c r="AN89" s="68">
        <f>IF(RSRankBy="R. Total",IF(AK89="","",AK89+COUNTIF(AK$8:AK88,AK89)/10),IF(RSRankBy="R. YTD",IF(AL89="","",AL89+COUNTIF(AL$8:AL88,AL89)/10),IF(AM89="","",AM89+COUNTIF(AM$8:AM88,AM89)/10)))</f>
        <v>11.2</v>
      </c>
      <c r="AO89" s="105">
        <f t="shared" si="50"/>
        <v>11</v>
      </c>
      <c r="AP89" s="50">
        <f t="shared" si="51"/>
        <v>20</v>
      </c>
      <c r="AQ89" s="106">
        <f t="shared" si="52"/>
        <v>20</v>
      </c>
      <c r="AR89" s="47" t="str">
        <f t="shared" si="53"/>
        <v>Lyn Gribble</v>
      </c>
      <c r="AS89" s="45">
        <f t="shared" si="54"/>
        <v>8</v>
      </c>
      <c r="BB89" s="14">
        <f>IF(C89="","",IF(OR(K89="Y",),COUNTIF(K$8:K89,"Y"),""))</f>
        <v>21</v>
      </c>
    </row>
    <row r="90" spans="2:54" ht="12.75" thickBot="1" x14ac:dyDescent="0.25">
      <c r="B90" s="18"/>
      <c r="C90" s="51" t="str">
        <f t="shared" si="42"/>
        <v>Lyn Willett</v>
      </c>
      <c r="D90" s="7">
        <f t="shared" si="43"/>
        <v>1</v>
      </c>
      <c r="E90" s="18" t="s">
        <v>381</v>
      </c>
      <c r="F90" s="14">
        <f>IF(C90="","",IF(K90="","",MAX(F$8:F89)+1))</f>
        <v>22</v>
      </c>
      <c r="G90" s="42"/>
      <c r="H90" s="14" t="str">
        <f>IF($G90="","",MAX($H$7:$H89)+1)</f>
        <v/>
      </c>
      <c r="I90" s="14">
        <v>82</v>
      </c>
      <c r="J90" s="97"/>
      <c r="K90" s="112" t="str">
        <f t="shared" si="55"/>
        <v>Y</v>
      </c>
      <c r="L90" s="14" t="str">
        <f t="shared" si="60"/>
        <v>Lyn Willett</v>
      </c>
      <c r="M90" s="48"/>
      <c r="P90" s="22" t="str">
        <f t="shared" si="61"/>
        <v/>
      </c>
      <c r="Q90" s="22" t="str">
        <f t="shared" si="62"/>
        <v/>
      </c>
      <c r="R90" s="22" t="str">
        <f t="shared" si="57"/>
        <v/>
      </c>
      <c r="S90" s="52" t="str">
        <f t="shared" si="58"/>
        <v/>
      </c>
      <c r="T90" s="53" t="str">
        <f>IF(S90="","",_xlfn.RANK.EQ(S90,$S$74:$S$126,1)+(COUNTIF(S$73:S90,S90)-1)/10)</f>
        <v/>
      </c>
      <c r="U90" s="53" t="str">
        <f t="shared" si="59"/>
        <v/>
      </c>
      <c r="V90" s="10"/>
      <c r="W90" s="10"/>
      <c r="X90" s="127">
        <v>105</v>
      </c>
      <c r="Y90" s="16" t="s">
        <v>121</v>
      </c>
      <c r="Z90" s="16">
        <v>1199811</v>
      </c>
      <c r="AA90" s="16" t="s">
        <v>9</v>
      </c>
      <c r="AB90" s="16" t="s">
        <v>95</v>
      </c>
      <c r="AC90" s="33">
        <v>1.98</v>
      </c>
      <c r="AD90" s="33">
        <v>1.29</v>
      </c>
      <c r="AE90" s="127">
        <v>101</v>
      </c>
      <c r="AF90" s="129" t="str">
        <f t="shared" si="44"/>
        <v>Lyn Willett</v>
      </c>
      <c r="AG90" s="114" t="b">
        <f>IF(Y90="",FALSE,IF(COUNTIF(Y$7:Y89,Y90)&gt;0,TRUE,FALSE))</f>
        <v>0</v>
      </c>
      <c r="AH90" s="114" t="str">
        <f t="shared" si="63"/>
        <v>Y</v>
      </c>
      <c r="AI90" s="80">
        <f t="shared" si="45"/>
        <v>1.98</v>
      </c>
      <c r="AJ90" s="81">
        <f t="shared" si="46"/>
        <v>1.29</v>
      </c>
      <c r="AK90" s="67">
        <f t="shared" si="47"/>
        <v>30</v>
      </c>
      <c r="AL90" s="67">
        <f t="shared" si="48"/>
        <v>28</v>
      </c>
      <c r="AM90" s="67">
        <f t="shared" si="49"/>
        <v>29</v>
      </c>
      <c r="AN90" s="68">
        <f>IF(RSRankBy="R. Total",IF(AK90="","",AK90+COUNTIF(AK$8:AK89,AK90)/10),IF(RSRankBy="R. YTD",IF(AL90="","",AL90+COUNTIF(AL$8:AL89,AL90)/10),IF(AM90="","",AM90+COUNTIF(AM$8:AM89,AM90)/10)))</f>
        <v>29</v>
      </c>
      <c r="AO90" s="105">
        <f t="shared" si="50"/>
        <v>30</v>
      </c>
      <c r="AP90" s="50">
        <f t="shared" si="51"/>
        <v>1</v>
      </c>
      <c r="AQ90" s="106">
        <f t="shared" si="52"/>
        <v>1</v>
      </c>
      <c r="AR90" s="47" t="str">
        <f t="shared" si="53"/>
        <v>Lyn Willett</v>
      </c>
      <c r="AS90" s="45">
        <f t="shared" si="54"/>
        <v>8</v>
      </c>
      <c r="BB90" s="14">
        <f>IF(C90="","",IF(OR(K90="Y",),COUNTIF(K$8:K90,"Y"),""))</f>
        <v>22</v>
      </c>
    </row>
    <row r="91" spans="2:54" ht="12.75" thickBot="1" x14ac:dyDescent="0.25">
      <c r="B91" s="18"/>
      <c r="C91" s="51" t="str">
        <f t="shared" si="42"/>
        <v>Lynne Povey</v>
      </c>
      <c r="D91" s="7">
        <f t="shared" si="43"/>
        <v>14</v>
      </c>
      <c r="E91" s="18" t="s">
        <v>381</v>
      </c>
      <c r="F91" s="14">
        <f>IF(C91="","",IF(K91="","",MAX(F$8:F90)+1))</f>
        <v>23</v>
      </c>
      <c r="G91" s="42"/>
      <c r="H91" s="14" t="str">
        <f>IF($G91="","",MAX($H$7:$H90)+1)</f>
        <v/>
      </c>
      <c r="I91" s="14">
        <v>83</v>
      </c>
      <c r="J91" s="97"/>
      <c r="K91" s="112" t="str">
        <f t="shared" si="55"/>
        <v>Y</v>
      </c>
      <c r="L91" s="14" t="str">
        <f t="shared" si="60"/>
        <v>Lynne Povey</v>
      </c>
      <c r="M91" s="48"/>
      <c r="P91" s="22" t="str">
        <f t="shared" si="61"/>
        <v/>
      </c>
      <c r="Q91" s="22" t="str">
        <f t="shared" si="62"/>
        <v/>
      </c>
      <c r="R91" s="22" t="str">
        <f t="shared" si="57"/>
        <v/>
      </c>
      <c r="S91" s="52" t="str">
        <f t="shared" si="58"/>
        <v/>
      </c>
      <c r="T91" s="53" t="str">
        <f>IF(S91="","",_xlfn.RANK.EQ(S91,$S$74:$S$126,1)+(COUNTIF(S$73:S91,S91)-1)/10)</f>
        <v/>
      </c>
      <c r="U91" s="53" t="str">
        <f t="shared" si="59"/>
        <v/>
      </c>
      <c r="V91" s="10"/>
      <c r="W91" s="10"/>
      <c r="X91" s="127">
        <v>65</v>
      </c>
      <c r="Y91" s="16" t="s">
        <v>56</v>
      </c>
      <c r="Z91" s="16">
        <v>751774</v>
      </c>
      <c r="AA91" s="16" t="s">
        <v>9</v>
      </c>
      <c r="AB91" s="16" t="s">
        <v>25</v>
      </c>
      <c r="AC91" s="33">
        <v>60.54</v>
      </c>
      <c r="AD91" s="33">
        <v>8.44</v>
      </c>
      <c r="AE91" s="127">
        <v>52</v>
      </c>
      <c r="AF91" s="129" t="str">
        <f t="shared" si="44"/>
        <v>Lynne Povey</v>
      </c>
      <c r="AG91" s="114" t="b">
        <f>IF(Y91="",FALSE,IF(COUNTIF(Y$7:Y90,Y91)&gt;0,TRUE,FALSE))</f>
        <v>0</v>
      </c>
      <c r="AH91" s="114" t="str">
        <f t="shared" si="63"/>
        <v>Y</v>
      </c>
      <c r="AI91" s="80">
        <f t="shared" si="45"/>
        <v>60.54</v>
      </c>
      <c r="AJ91" s="81">
        <f t="shared" si="46"/>
        <v>8.44</v>
      </c>
      <c r="AK91" s="67">
        <f t="shared" si="47"/>
        <v>16</v>
      </c>
      <c r="AL91" s="67">
        <f t="shared" si="48"/>
        <v>16</v>
      </c>
      <c r="AM91" s="67">
        <f t="shared" si="49"/>
        <v>16</v>
      </c>
      <c r="AN91" s="68">
        <f>IF(RSRankBy="R. Total",IF(AK91="","",AK91+COUNTIF(AK$8:AK90,AK91)/10),IF(RSRankBy="R. YTD",IF(AL91="","",AL91+COUNTIF(AL$8:AL90,AL91)/10),IF(AM91="","",AM91+COUNTIF(AM$8:AM90,AM91)/10)))</f>
        <v>16.100000000000001</v>
      </c>
      <c r="AO91" s="105">
        <f t="shared" si="50"/>
        <v>17</v>
      </c>
      <c r="AP91" s="50">
        <f t="shared" si="51"/>
        <v>14</v>
      </c>
      <c r="AQ91" s="106">
        <f t="shared" si="52"/>
        <v>14</v>
      </c>
      <c r="AR91" s="47" t="str">
        <f t="shared" si="53"/>
        <v>Lynne Povey</v>
      </c>
      <c r="AS91" s="45">
        <f t="shared" si="54"/>
        <v>6</v>
      </c>
      <c r="BB91" s="14">
        <f>IF(C91="","",IF(OR(K91="Y",),COUNTIF(K$8:K91,"Y"),""))</f>
        <v>23</v>
      </c>
    </row>
    <row r="92" spans="2:54" ht="12.75" thickBot="1" x14ac:dyDescent="0.25">
      <c r="B92" s="18"/>
      <c r="C92" s="51" t="str">
        <f t="shared" si="42"/>
        <v>Margaret Callan</v>
      </c>
      <c r="D92" s="7">
        <f t="shared" si="43"/>
        <v>6</v>
      </c>
      <c r="E92" s="18" t="s">
        <v>381</v>
      </c>
      <c r="F92" s="14">
        <f>IF(C92="","",IF(K92="","",MAX(F$8:F91)+1))</f>
        <v>24</v>
      </c>
      <c r="G92" s="42"/>
      <c r="H92" s="14" t="str">
        <f>IF($G92="","",MAX($H$7:$H91)+1)</f>
        <v/>
      </c>
      <c r="I92" s="14">
        <v>84</v>
      </c>
      <c r="J92" s="97"/>
      <c r="K92" s="112" t="str">
        <f t="shared" si="55"/>
        <v>Y</v>
      </c>
      <c r="L92" s="14" t="str">
        <f t="shared" si="60"/>
        <v>Margaret Callan</v>
      </c>
      <c r="M92" s="48"/>
      <c r="P92" s="22" t="str">
        <f t="shared" si="61"/>
        <v/>
      </c>
      <c r="Q92" s="22" t="str">
        <f t="shared" si="62"/>
        <v/>
      </c>
      <c r="R92" s="22" t="str">
        <f t="shared" si="57"/>
        <v/>
      </c>
      <c r="S92" s="52" t="str">
        <f t="shared" si="58"/>
        <v/>
      </c>
      <c r="T92" s="53" t="str">
        <f>IF(S92="","",_xlfn.RANK.EQ(S92,$S$74:$S$126,1)+(COUNTIF(S$73:S92,S92)-1)/10)</f>
        <v/>
      </c>
      <c r="U92" s="53" t="str">
        <f t="shared" si="59"/>
        <v/>
      </c>
      <c r="V92" s="10"/>
      <c r="W92" s="10"/>
      <c r="X92" s="127">
        <v>84</v>
      </c>
      <c r="Y92" s="16" t="s">
        <v>85</v>
      </c>
      <c r="Z92" s="16">
        <v>1015834</v>
      </c>
      <c r="AA92" s="16" t="s">
        <v>9</v>
      </c>
      <c r="AB92" s="16" t="s">
        <v>48</v>
      </c>
      <c r="AC92" s="33">
        <v>26.38</v>
      </c>
      <c r="AD92" s="33">
        <v>3.95</v>
      </c>
      <c r="AE92" s="127">
        <v>79</v>
      </c>
      <c r="AF92" s="129" t="str">
        <f t="shared" si="44"/>
        <v>Margaret Callan</v>
      </c>
      <c r="AG92" s="114" t="b">
        <f>IF(Y92="",FALSE,IF(COUNTIF(Y$7:Y91,Y92)&gt;0,TRUE,FALSE))</f>
        <v>0</v>
      </c>
      <c r="AH92" s="114" t="str">
        <f t="shared" si="63"/>
        <v>Y</v>
      </c>
      <c r="AI92" s="80">
        <f t="shared" si="45"/>
        <v>26.38</v>
      </c>
      <c r="AJ92" s="81">
        <f t="shared" si="46"/>
        <v>3.95</v>
      </c>
      <c r="AK92" s="67">
        <f t="shared" si="47"/>
        <v>25</v>
      </c>
      <c r="AL92" s="67">
        <f t="shared" si="48"/>
        <v>25</v>
      </c>
      <c r="AM92" s="67">
        <f t="shared" si="49"/>
        <v>25</v>
      </c>
      <c r="AN92" s="68">
        <f>IF(RSRankBy="R. Total",IF(AK92="","",AK92+COUNTIF(AK$8:AK91,AK92)/10),IF(RSRankBy="R. YTD",IF(AL92="","",AL92+COUNTIF(AL$8:AL91,AL92)/10),IF(AM92="","",AM92+COUNTIF(AM$8:AM91,AM92)/10)))</f>
        <v>25</v>
      </c>
      <c r="AO92" s="105">
        <f t="shared" si="50"/>
        <v>25</v>
      </c>
      <c r="AP92" s="50">
        <f t="shared" si="51"/>
        <v>6</v>
      </c>
      <c r="AQ92" s="106">
        <f t="shared" si="52"/>
        <v>6</v>
      </c>
      <c r="AR92" s="47" t="str">
        <f t="shared" si="53"/>
        <v>Margaret Callan</v>
      </c>
      <c r="AS92" s="45">
        <f t="shared" si="54"/>
        <v>7</v>
      </c>
      <c r="BB92" s="14">
        <f>IF(C92="","",IF(OR(K92="Y",),COUNTIF(K$8:K92,"Y"),""))</f>
        <v>24</v>
      </c>
    </row>
    <row r="93" spans="2:54" ht="12.75" thickBot="1" x14ac:dyDescent="0.25">
      <c r="B93" s="18"/>
      <c r="C93" s="51" t="str">
        <f t="shared" si="42"/>
        <v>Margaret Hendriks</v>
      </c>
      <c r="D93" s="7" t="str">
        <f t="shared" si="43"/>
        <v/>
      </c>
      <c r="E93" s="18"/>
      <c r="F93" s="14" t="str">
        <f>IF(C93="","",IF(K93="","",MAX(F$8:F92)+1))</f>
        <v/>
      </c>
      <c r="G93" s="42"/>
      <c r="H93" s="14" t="str">
        <f>IF($G93="","",MAX($H$7:$H92)+1)</f>
        <v/>
      </c>
      <c r="I93" s="14">
        <v>85</v>
      </c>
      <c r="J93" s="97"/>
      <c r="K93" s="112" t="str">
        <f t="shared" si="55"/>
        <v/>
      </c>
      <c r="L93" s="14" t="str">
        <f t="shared" si="60"/>
        <v/>
      </c>
      <c r="M93" s="48"/>
      <c r="P93" s="22" t="str">
        <f t="shared" si="61"/>
        <v/>
      </c>
      <c r="Q93" s="22" t="str">
        <f t="shared" si="62"/>
        <v/>
      </c>
      <c r="R93" s="22" t="str">
        <f t="shared" si="57"/>
        <v/>
      </c>
      <c r="S93" s="52" t="str">
        <f t="shared" si="58"/>
        <v/>
      </c>
      <c r="T93" s="53" t="str">
        <f>IF(S93="","",_xlfn.RANK.EQ(S93,$S$74:$S$126,1)+(COUNTIF(S$73:S93,S93)-1)/10)</f>
        <v/>
      </c>
      <c r="U93" s="53" t="str">
        <f t="shared" si="59"/>
        <v/>
      </c>
      <c r="V93" s="10"/>
      <c r="W93" s="10"/>
      <c r="X93" s="127">
        <v>15</v>
      </c>
      <c r="Y93" s="16" t="s">
        <v>98</v>
      </c>
      <c r="Z93" s="16">
        <v>27146</v>
      </c>
      <c r="AA93" s="16" t="s">
        <v>9</v>
      </c>
      <c r="AB93" s="16" t="s">
        <v>17</v>
      </c>
      <c r="AC93" s="33">
        <v>541.03</v>
      </c>
      <c r="AD93" s="33">
        <v>4.47</v>
      </c>
      <c r="AE93" s="127">
        <v>75</v>
      </c>
      <c r="AF93" s="129" t="str">
        <f t="shared" si="44"/>
        <v>Margaret Hendriks</v>
      </c>
      <c r="AG93" s="114" t="b">
        <f>IF(Y93="",FALSE,IF(COUNTIF(Y$7:Y92,Y93)&gt;0,TRUE,FALSE))</f>
        <v>0</v>
      </c>
      <c r="AH93" s="114" t="str">
        <f t="shared" si="63"/>
        <v/>
      </c>
      <c r="AI93" s="80" t="str">
        <f t="shared" si="45"/>
        <v/>
      </c>
      <c r="AJ93" s="81" t="str">
        <f t="shared" si="46"/>
        <v/>
      </c>
      <c r="AK93" s="67" t="str">
        <f t="shared" si="47"/>
        <v/>
      </c>
      <c r="AL93" s="67" t="str">
        <f t="shared" si="48"/>
        <v/>
      </c>
      <c r="AM93" s="67" t="str">
        <f t="shared" si="49"/>
        <v/>
      </c>
      <c r="AN93" s="68" t="str">
        <f>IF(RSRankBy="R. Total",IF(AK93="","",AK93+COUNTIF(AK$8:AK92,AK93)/10),IF(RSRankBy="R. YTD",IF(AL93="","",AL93+COUNTIF(AL$8:AL92,AL93)/10),IF(AM93="","",AM93+COUNTIF(AM$8:AM92,AM93)/10)))</f>
        <v/>
      </c>
      <c r="AO93" s="105" t="str">
        <f t="shared" si="50"/>
        <v/>
      </c>
      <c r="AP93" s="50" t="str">
        <f t="shared" si="51"/>
        <v/>
      </c>
      <c r="AQ93" s="106" t="str">
        <f t="shared" si="52"/>
        <v/>
      </c>
      <c r="AR93" s="47" t="str">
        <f t="shared" si="53"/>
        <v>Margaret Hendriks</v>
      </c>
      <c r="AS93" s="45">
        <f t="shared" si="54"/>
        <v>9</v>
      </c>
      <c r="BB93" s="14" t="str">
        <f>IF(C93="","",IF(OR(K93="Y",),COUNTIF(K$8:K93,"Y"),""))</f>
        <v/>
      </c>
    </row>
    <row r="94" spans="2:54" ht="12.75" thickBot="1" x14ac:dyDescent="0.25">
      <c r="B94" s="18"/>
      <c r="C94" s="51" t="str">
        <f t="shared" si="42"/>
        <v>Margie Bayliss</v>
      </c>
      <c r="D94" s="7" t="str">
        <f t="shared" si="43"/>
        <v/>
      </c>
      <c r="E94" s="18"/>
      <c r="F94" s="14" t="str">
        <f>IF(C94="","",IF(K94="","",MAX(F$8:F93)+1))</f>
        <v/>
      </c>
      <c r="G94" s="42"/>
      <c r="H94" s="14" t="str">
        <f>IF($G94="","",MAX($H$7:$H93)+1)</f>
        <v/>
      </c>
      <c r="I94" s="14">
        <v>86</v>
      </c>
      <c r="J94" s="97"/>
      <c r="K94" s="112" t="str">
        <f t="shared" si="55"/>
        <v/>
      </c>
      <c r="L94" s="14" t="str">
        <f t="shared" si="60"/>
        <v/>
      </c>
      <c r="M94" s="48"/>
      <c r="P94" s="22" t="str">
        <f t="shared" si="61"/>
        <v/>
      </c>
      <c r="Q94" s="22" t="str">
        <f t="shared" si="62"/>
        <v/>
      </c>
      <c r="R94" s="22" t="str">
        <f t="shared" si="57"/>
        <v/>
      </c>
      <c r="S94" s="52" t="str">
        <f t="shared" si="58"/>
        <v/>
      </c>
      <c r="T94" s="53" t="str">
        <f>IF(S94="","",_xlfn.RANK.EQ(S94,$S$74:$S$126,1)+(COUNTIF(S$73:S94,S94)-1)/10)</f>
        <v/>
      </c>
      <c r="U94" s="53" t="str">
        <f t="shared" si="59"/>
        <v/>
      </c>
      <c r="V94" s="10"/>
      <c r="W94" s="10"/>
      <c r="X94" s="127">
        <v>116</v>
      </c>
      <c r="Y94" s="16" t="s">
        <v>1423</v>
      </c>
      <c r="Z94" s="16">
        <v>1166565</v>
      </c>
      <c r="AA94" s="16" t="s">
        <v>9</v>
      </c>
      <c r="AB94" s="16" t="s">
        <v>95</v>
      </c>
      <c r="AC94" s="33">
        <v>0.83</v>
      </c>
      <c r="AD94" s="33">
        <v>0</v>
      </c>
      <c r="AE94" s="127">
        <v>0</v>
      </c>
      <c r="AF94" s="129" t="str">
        <f t="shared" si="44"/>
        <v>Margie Bayliss</v>
      </c>
      <c r="AG94" s="114" t="b">
        <f>IF(Y94="",FALSE,IF(COUNTIF(Y$7:Y93,Y94)&gt;0,TRUE,FALSE))</f>
        <v>0</v>
      </c>
      <c r="AH94" s="114" t="str">
        <f t="shared" si="63"/>
        <v/>
      </c>
      <c r="AI94" s="80" t="str">
        <f t="shared" si="45"/>
        <v/>
      </c>
      <c r="AJ94" s="81" t="str">
        <f t="shared" si="46"/>
        <v/>
      </c>
      <c r="AK94" s="67" t="str">
        <f t="shared" si="47"/>
        <v/>
      </c>
      <c r="AL94" s="67" t="str">
        <f t="shared" si="48"/>
        <v/>
      </c>
      <c r="AM94" s="67" t="str">
        <f t="shared" ref="AM94:AM107" si="64">IF(OR(AK94="",AL94=""),"",ROUND(AVERAGE(AK94:AL94),0))</f>
        <v/>
      </c>
      <c r="AN94" s="68" t="str">
        <f>IF(RSRankBy="R. Total",IF(AK94="","",AK94+COUNTIF(AK$8:AK93,AK94)/10),IF(RSRankBy="R. YTD",IF(AL94="","",AL94+COUNTIF(AL$8:AL93,AL94)/10),IF(AM94="","",AM94+COUNTIF(AM$8:AM93,AM94)/10)))</f>
        <v/>
      </c>
      <c r="AO94" s="105" t="str">
        <f t="shared" si="50"/>
        <v/>
      </c>
      <c r="AP94" s="50" t="str">
        <f t="shared" si="51"/>
        <v/>
      </c>
      <c r="AQ94" s="106" t="str">
        <f t="shared" ref="AQ94:AQ104" si="65">IF(AP94="","",VLOOKUP(AP94,tblRandRank,4,FALSE))</f>
        <v/>
      </c>
      <c r="AR94" s="47" t="str">
        <f t="shared" si="53"/>
        <v>Margie Bayliss</v>
      </c>
      <c r="AS94" s="45">
        <f t="shared" si="54"/>
        <v>8</v>
      </c>
      <c r="BB94" s="14" t="str">
        <f>IF(C94="","",IF(OR(K94="Y",),COUNTIF(K$8:K94,"Y"),""))</f>
        <v/>
      </c>
    </row>
    <row r="95" spans="2:54" ht="12.75" thickBot="1" x14ac:dyDescent="0.25">
      <c r="B95" s="18"/>
      <c r="C95" s="51" t="str">
        <f t="shared" si="42"/>
        <v>Mary Buckley</v>
      </c>
      <c r="D95" s="7" t="str">
        <f t="shared" si="43"/>
        <v/>
      </c>
      <c r="E95" s="18"/>
      <c r="F95" s="14" t="str">
        <f>IF(C95="","",IF(K95="","",MAX(F$8:F94)+1))</f>
        <v/>
      </c>
      <c r="G95" s="42"/>
      <c r="H95" s="14" t="str">
        <f>IF($G95="","",MAX($H$7:$H94)+1)</f>
        <v/>
      </c>
      <c r="I95" s="14">
        <v>87</v>
      </c>
      <c r="J95" s="97"/>
      <c r="K95" s="112" t="str">
        <f t="shared" si="55"/>
        <v/>
      </c>
      <c r="L95" s="14" t="str">
        <f t="shared" si="60"/>
        <v/>
      </c>
      <c r="M95" s="48"/>
      <c r="P95" s="22" t="str">
        <f t="shared" si="61"/>
        <v/>
      </c>
      <c r="Q95" s="22" t="str">
        <f t="shared" si="62"/>
        <v/>
      </c>
      <c r="R95" s="22" t="str">
        <f t="shared" si="57"/>
        <v/>
      </c>
      <c r="S95" s="52" t="str">
        <f t="shared" si="58"/>
        <v/>
      </c>
      <c r="T95" s="53" t="str">
        <f>IF(S95="","",_xlfn.RANK.EQ(S95,$S$74:$S$126,1)+(COUNTIF(S$73:S95,S95)-1)/10)</f>
        <v/>
      </c>
      <c r="U95" s="53" t="str">
        <f t="shared" si="59"/>
        <v/>
      </c>
      <c r="V95" s="10"/>
      <c r="W95" s="10"/>
      <c r="X95" s="127">
        <v>47</v>
      </c>
      <c r="Y95" s="16" t="s">
        <v>59</v>
      </c>
      <c r="Z95" s="16">
        <v>910643</v>
      </c>
      <c r="AA95" s="16" t="s">
        <v>58</v>
      </c>
      <c r="AB95" s="16" t="s">
        <v>37</v>
      </c>
      <c r="AC95" s="33">
        <v>108.44</v>
      </c>
      <c r="AD95" s="33">
        <v>11.26</v>
      </c>
      <c r="AE95" s="127">
        <v>43</v>
      </c>
      <c r="AF95" s="129" t="str">
        <f t="shared" si="44"/>
        <v>Mary Buckley</v>
      </c>
      <c r="AG95" s="114" t="b">
        <f>IF(Y95="",FALSE,IF(COUNTIF(Y$7:Y94,Y95)&gt;0,TRUE,FALSE))</f>
        <v>0</v>
      </c>
      <c r="AH95" s="114" t="str">
        <f t="shared" si="63"/>
        <v/>
      </c>
      <c r="AI95" s="80" t="str">
        <f t="shared" si="45"/>
        <v/>
      </c>
      <c r="AJ95" s="81" t="str">
        <f t="shared" si="46"/>
        <v/>
      </c>
      <c r="AK95" s="67" t="str">
        <f t="shared" si="47"/>
        <v/>
      </c>
      <c r="AL95" s="67" t="str">
        <f t="shared" si="48"/>
        <v/>
      </c>
      <c r="AM95" s="67" t="str">
        <f t="shared" si="64"/>
        <v/>
      </c>
      <c r="AN95" s="68" t="str">
        <f>IF(RSRankBy="R. Total",IF(AK95="","",AK95+COUNTIF(AK$8:AK94,AK95)/10),IF(RSRankBy="R. YTD",IF(AL95="","",AL95+COUNTIF(AL$8:AL94,AL95)/10),IF(AM95="","",AM95+COUNTIF(AM$8:AM94,AM95)/10)))</f>
        <v/>
      </c>
      <c r="AO95" s="105" t="str">
        <f t="shared" si="50"/>
        <v/>
      </c>
      <c r="AP95" s="50" t="str">
        <f t="shared" si="51"/>
        <v/>
      </c>
      <c r="AQ95" s="106" t="str">
        <f t="shared" si="65"/>
        <v/>
      </c>
      <c r="AR95" s="47" t="str">
        <f t="shared" si="53"/>
        <v>Mary Buckley</v>
      </c>
      <c r="AS95" s="45">
        <f t="shared" si="54"/>
        <v>8</v>
      </c>
      <c r="BB95" s="14" t="str">
        <f>IF(C95="","",IF(OR(K95="Y",),COUNTIF(K$8:K95,"Y"),""))</f>
        <v/>
      </c>
    </row>
    <row r="96" spans="2:54" ht="12.75" thickBot="1" x14ac:dyDescent="0.25">
      <c r="B96" s="18"/>
      <c r="C96" s="51" t="str">
        <f t="shared" si="42"/>
        <v>Mary Stanwix</v>
      </c>
      <c r="D96" s="7" t="str">
        <f t="shared" si="43"/>
        <v/>
      </c>
      <c r="E96" s="18"/>
      <c r="F96" s="14" t="str">
        <f>IF(C96="","",IF(K96="","",MAX(F$8:F95)+1))</f>
        <v/>
      </c>
      <c r="G96" s="42"/>
      <c r="H96" s="14" t="str">
        <f>IF($G96="","",MAX($H$7:$H95)+1)</f>
        <v/>
      </c>
      <c r="I96" s="14">
        <v>88</v>
      </c>
      <c r="J96" s="97"/>
      <c r="K96" s="112" t="str">
        <f t="shared" si="55"/>
        <v/>
      </c>
      <c r="L96" s="14" t="str">
        <f t="shared" si="60"/>
        <v/>
      </c>
      <c r="M96" s="48"/>
      <c r="P96" s="22" t="str">
        <f t="shared" si="61"/>
        <v/>
      </c>
      <c r="Q96" s="22" t="str">
        <f t="shared" si="62"/>
        <v/>
      </c>
      <c r="R96" s="22" t="str">
        <f t="shared" si="57"/>
        <v/>
      </c>
      <c r="S96" s="52" t="str">
        <f t="shared" si="58"/>
        <v/>
      </c>
      <c r="T96" s="53" t="str">
        <f>IF(S96="","",_xlfn.RANK.EQ(S96,$S$74:$S$126,1)+(COUNTIF(S$73:S96,S96)-1)/10)</f>
        <v/>
      </c>
      <c r="U96" s="53" t="str">
        <f t="shared" si="59"/>
        <v/>
      </c>
      <c r="V96" s="10"/>
      <c r="W96" s="10"/>
      <c r="X96" s="127">
        <v>95</v>
      </c>
      <c r="Y96" s="16" t="s">
        <v>350</v>
      </c>
      <c r="Z96" s="16">
        <v>934933</v>
      </c>
      <c r="AA96" s="16" t="s">
        <v>58</v>
      </c>
      <c r="AB96" s="16" t="s">
        <v>63</v>
      </c>
      <c r="AC96" s="33">
        <v>5.89</v>
      </c>
      <c r="AD96" s="33">
        <v>0.68</v>
      </c>
      <c r="AE96" s="127">
        <v>110</v>
      </c>
      <c r="AF96" s="129" t="str">
        <f t="shared" si="44"/>
        <v>Mary Stanwix</v>
      </c>
      <c r="AG96" s="114" t="b">
        <f>IF(Y96="",FALSE,IF(COUNTIF(Y$7:Y95,Y96)&gt;0,TRUE,FALSE))</f>
        <v>0</v>
      </c>
      <c r="AH96" s="114" t="str">
        <f t="shared" si="63"/>
        <v/>
      </c>
      <c r="AI96" s="80" t="str">
        <f t="shared" si="45"/>
        <v/>
      </c>
      <c r="AJ96" s="81" t="str">
        <f t="shared" si="46"/>
        <v/>
      </c>
      <c r="AK96" s="67" t="str">
        <f t="shared" si="47"/>
        <v/>
      </c>
      <c r="AL96" s="67" t="str">
        <f t="shared" si="48"/>
        <v/>
      </c>
      <c r="AM96" s="67" t="str">
        <f t="shared" si="64"/>
        <v/>
      </c>
      <c r="AN96" s="68" t="str">
        <f>IF(RSRankBy="R. Total",IF(AK96="","",AK96+COUNTIF(AK$8:AK95,AK96)/10),IF(RSRankBy="R. YTD",IF(AL96="","",AL96+COUNTIF(AL$8:AL95,AL96)/10),IF(AM96="","",AM96+COUNTIF(AM$8:AM95,AM96)/10)))</f>
        <v/>
      </c>
      <c r="AO96" s="105" t="str">
        <f t="shared" si="50"/>
        <v/>
      </c>
      <c r="AP96" s="50" t="str">
        <f t="shared" si="51"/>
        <v/>
      </c>
      <c r="AQ96" s="106" t="str">
        <f t="shared" si="65"/>
        <v/>
      </c>
      <c r="AR96" s="47" t="str">
        <f t="shared" si="53"/>
        <v>Mary Stanwix</v>
      </c>
      <c r="AS96" s="45">
        <f t="shared" si="54"/>
        <v>8</v>
      </c>
      <c r="BB96" s="14" t="str">
        <f>IF(C96="","",IF(OR(K96="Y",),COUNTIF(K$8:K96,"Y"),""))</f>
        <v/>
      </c>
    </row>
    <row r="97" spans="2:54" ht="12.75" thickBot="1" x14ac:dyDescent="0.25">
      <c r="B97" s="18"/>
      <c r="C97" s="51" t="str">
        <f t="shared" si="42"/>
        <v>Maureen Harrison</v>
      </c>
      <c r="D97" s="7" t="str">
        <f t="shared" si="43"/>
        <v/>
      </c>
      <c r="E97" s="18"/>
      <c r="F97" s="14" t="str">
        <f>IF(C97="","",IF(K97="","",MAX(F$8:F96)+1))</f>
        <v/>
      </c>
      <c r="G97" s="42"/>
      <c r="H97" s="14" t="str">
        <f>IF($G97="","",MAX($H$7:$H96)+1)</f>
        <v/>
      </c>
      <c r="I97" s="14">
        <v>89</v>
      </c>
      <c r="J97" s="97"/>
      <c r="K97" s="112" t="str">
        <f t="shared" si="55"/>
        <v/>
      </c>
      <c r="L97" s="14" t="str">
        <f t="shared" si="60"/>
        <v/>
      </c>
      <c r="M97" s="48"/>
      <c r="P97" s="22" t="str">
        <f t="shared" si="61"/>
        <v/>
      </c>
      <c r="Q97" s="22" t="str">
        <f t="shared" si="62"/>
        <v/>
      </c>
      <c r="R97" s="22" t="str">
        <f t="shared" si="57"/>
        <v/>
      </c>
      <c r="S97" s="52" t="str">
        <f t="shared" si="58"/>
        <v/>
      </c>
      <c r="T97" s="53" t="str">
        <f>IF(S97="","",_xlfn.RANK.EQ(S97,$S$74:$S$126,1)+(COUNTIF(S$73:S97,S97)-1)/10)</f>
        <v/>
      </c>
      <c r="U97" s="53" t="str">
        <f t="shared" si="59"/>
        <v/>
      </c>
      <c r="V97" s="10"/>
      <c r="W97" s="10"/>
      <c r="X97" s="127">
        <v>16</v>
      </c>
      <c r="Y97" s="16" t="s">
        <v>20</v>
      </c>
      <c r="Z97" s="16">
        <v>587222</v>
      </c>
      <c r="AA97" s="16" t="s">
        <v>9</v>
      </c>
      <c r="AB97" s="16" t="s">
        <v>21</v>
      </c>
      <c r="AC97" s="33">
        <v>540.25</v>
      </c>
      <c r="AD97" s="33">
        <v>28.66</v>
      </c>
      <c r="AE97" s="127">
        <v>14</v>
      </c>
      <c r="AF97" s="129" t="str">
        <f t="shared" si="44"/>
        <v>Maureen Harrison</v>
      </c>
      <c r="AG97" s="114" t="b">
        <f>IF(Y97="",FALSE,IF(COUNTIF(Y$7:Y96,Y97)&gt;0,TRUE,FALSE))</f>
        <v>0</v>
      </c>
      <c r="AH97" s="114" t="str">
        <f t="shared" si="63"/>
        <v/>
      </c>
      <c r="AI97" s="80" t="str">
        <f t="shared" si="45"/>
        <v/>
      </c>
      <c r="AJ97" s="81" t="str">
        <f t="shared" si="46"/>
        <v/>
      </c>
      <c r="AK97" s="67" t="str">
        <f t="shared" si="47"/>
        <v/>
      </c>
      <c r="AL97" s="67" t="str">
        <f t="shared" si="48"/>
        <v/>
      </c>
      <c r="AM97" s="67" t="str">
        <f t="shared" si="64"/>
        <v/>
      </c>
      <c r="AN97" s="68" t="str">
        <f>IF(RSRankBy="R. Total",IF(AK97="","",AK97+COUNTIF(AK$8:AK96,AK97)/10),IF(RSRankBy="R. YTD",IF(AL97="","",AL97+COUNTIF(AL$8:AL96,AL97)/10),IF(AM97="","",AM97+COUNTIF(AM$8:AM96,AM97)/10)))</f>
        <v/>
      </c>
      <c r="AO97" s="105" t="str">
        <f t="shared" si="50"/>
        <v/>
      </c>
      <c r="AP97" s="50" t="str">
        <f t="shared" si="51"/>
        <v/>
      </c>
      <c r="AQ97" s="106" t="str">
        <f t="shared" si="65"/>
        <v/>
      </c>
      <c r="AR97" s="47" t="str">
        <f t="shared" si="53"/>
        <v>Maureen Harrison</v>
      </c>
      <c r="AS97" s="45">
        <f t="shared" si="54"/>
        <v>9</v>
      </c>
      <c r="BB97" s="14" t="str">
        <f>IF(C97="","",IF(OR(K97="Y",),COUNTIF(K$8:K97,"Y"),""))</f>
        <v/>
      </c>
    </row>
    <row r="98" spans="2:54" ht="12.75" thickBot="1" x14ac:dyDescent="0.25">
      <c r="B98" s="18"/>
      <c r="C98" s="51" t="str">
        <f t="shared" si="42"/>
        <v>Megan Duffy</v>
      </c>
      <c r="D98" s="7" t="str">
        <f t="shared" si="43"/>
        <v/>
      </c>
      <c r="E98" s="18"/>
      <c r="F98" s="14" t="str">
        <f>IF(C98="","",IF(K98="","",MAX(F$8:F97)+1))</f>
        <v/>
      </c>
      <c r="G98" s="42"/>
      <c r="H98" s="14" t="str">
        <f>IF($G98="","",MAX($H$7:$H97)+1)</f>
        <v/>
      </c>
      <c r="I98" s="14">
        <v>90</v>
      </c>
      <c r="J98" s="97"/>
      <c r="K98" s="112" t="str">
        <f t="shared" si="55"/>
        <v/>
      </c>
      <c r="L98" s="14" t="str">
        <f t="shared" si="60"/>
        <v/>
      </c>
      <c r="M98" s="48"/>
      <c r="P98" s="22" t="str">
        <f t="shared" si="61"/>
        <v/>
      </c>
      <c r="Q98" s="22" t="str">
        <f t="shared" si="62"/>
        <v/>
      </c>
      <c r="R98" s="22" t="str">
        <f t="shared" si="57"/>
        <v/>
      </c>
      <c r="S98" s="52" t="str">
        <f t="shared" si="58"/>
        <v/>
      </c>
      <c r="T98" s="53" t="str">
        <f>IF(S98="","",_xlfn.RANK.EQ(S98,$S$74:$S$126,1)+(COUNTIF(S$73:S98,S98)-1)/10)</f>
        <v/>
      </c>
      <c r="U98" s="53" t="str">
        <f t="shared" si="59"/>
        <v/>
      </c>
      <c r="V98" s="10"/>
      <c r="W98" s="10"/>
      <c r="X98" s="127">
        <v>120</v>
      </c>
      <c r="Y98" s="16" t="s">
        <v>1427</v>
      </c>
      <c r="Z98" s="16">
        <v>1242687</v>
      </c>
      <c r="AA98" s="16" t="s">
        <v>9</v>
      </c>
      <c r="AB98" s="16" t="s">
        <v>95</v>
      </c>
      <c r="AC98" s="33">
        <v>0.22</v>
      </c>
      <c r="AD98" s="33">
        <v>0</v>
      </c>
      <c r="AE98" s="127">
        <v>0</v>
      </c>
      <c r="AF98" s="129" t="str">
        <f t="shared" si="44"/>
        <v>Megan Duffy</v>
      </c>
      <c r="AG98" s="114" t="b">
        <f>IF(Y98="",FALSE,IF(COUNTIF(Y$7:Y97,Y98)&gt;0,TRUE,FALSE))</f>
        <v>0</v>
      </c>
      <c r="AH98" s="114" t="str">
        <f t="shared" si="63"/>
        <v/>
      </c>
      <c r="AI98" s="80" t="str">
        <f t="shared" si="45"/>
        <v/>
      </c>
      <c r="AJ98" s="81" t="str">
        <f t="shared" si="46"/>
        <v/>
      </c>
      <c r="AK98" s="67" t="str">
        <f t="shared" si="47"/>
        <v/>
      </c>
      <c r="AL98" s="67" t="str">
        <f t="shared" si="48"/>
        <v/>
      </c>
      <c r="AM98" s="67" t="str">
        <f t="shared" si="64"/>
        <v/>
      </c>
      <c r="AN98" s="68" t="str">
        <f>IF(RSRankBy="R. Total",IF(AK98="","",AK98+COUNTIF(AK$8:AK97,AK98)/10),IF(RSRankBy="R. YTD",IF(AL98="","",AL98+COUNTIF(AL$8:AL97,AL98)/10),IF(AM98="","",AM98+COUNTIF(AM$8:AM97,AM98)/10)))</f>
        <v/>
      </c>
      <c r="AO98" s="105" t="str">
        <f t="shared" si="50"/>
        <v/>
      </c>
      <c r="AP98" s="50" t="str">
        <f t="shared" si="51"/>
        <v/>
      </c>
      <c r="AQ98" s="106" t="str">
        <f t="shared" si="65"/>
        <v/>
      </c>
      <c r="AR98" s="47" t="str">
        <f t="shared" si="53"/>
        <v>Megan Duffy</v>
      </c>
      <c r="AS98" s="45">
        <f t="shared" si="54"/>
        <v>6</v>
      </c>
      <c r="BB98" s="14" t="str">
        <f>IF(C98="","",IF(OR(K98="Y",),COUNTIF(K$8:K98,"Y"),""))</f>
        <v/>
      </c>
    </row>
    <row r="99" spans="2:54" ht="12.75" thickBot="1" x14ac:dyDescent="0.25">
      <c r="B99" s="18"/>
      <c r="C99" s="51" t="str">
        <f t="shared" si="42"/>
        <v>Michael Bateman</v>
      </c>
      <c r="D99" s="7" t="str">
        <f t="shared" si="43"/>
        <v/>
      </c>
      <c r="E99" s="18"/>
      <c r="F99" s="14" t="str">
        <f>IF(C99="","",IF(K99="","",MAX(F$8:F98)+1))</f>
        <v/>
      </c>
      <c r="G99" s="42"/>
      <c r="H99" s="14" t="str">
        <f>IF($G99="","",MAX($H$7:$H98)+1)</f>
        <v/>
      </c>
      <c r="I99" s="14">
        <v>91</v>
      </c>
      <c r="J99" s="97"/>
      <c r="K99" s="112" t="str">
        <f t="shared" si="55"/>
        <v/>
      </c>
      <c r="L99" s="14" t="str">
        <f t="shared" si="60"/>
        <v/>
      </c>
      <c r="M99" s="48"/>
      <c r="P99" s="22" t="str">
        <f t="shared" si="61"/>
        <v/>
      </c>
      <c r="Q99" s="22" t="str">
        <f t="shared" si="62"/>
        <v/>
      </c>
      <c r="R99" s="22" t="str">
        <f t="shared" si="57"/>
        <v/>
      </c>
      <c r="S99" s="52" t="str">
        <f t="shared" si="58"/>
        <v/>
      </c>
      <c r="T99" s="53" t="str">
        <f>IF(S99="","",_xlfn.RANK.EQ(S99,$S$74:$S$126,1)+(COUNTIF(S$73:S99,S99)-1)/10)</f>
        <v/>
      </c>
      <c r="U99" s="53" t="str">
        <f t="shared" si="59"/>
        <v/>
      </c>
      <c r="V99" s="10"/>
      <c r="W99" s="10"/>
      <c r="X99" s="127">
        <v>115</v>
      </c>
      <c r="Y99" s="16" t="s">
        <v>1422</v>
      </c>
      <c r="Z99" s="16">
        <v>656518</v>
      </c>
      <c r="AA99" s="16" t="s">
        <v>9</v>
      </c>
      <c r="AB99" s="16" t="s">
        <v>48</v>
      </c>
      <c r="AC99" s="33">
        <v>31.09</v>
      </c>
      <c r="AD99" s="33">
        <v>0</v>
      </c>
      <c r="AE99" s="127">
        <v>0</v>
      </c>
      <c r="AF99" s="129" t="str">
        <f t="shared" si="44"/>
        <v>Michael Bateman</v>
      </c>
      <c r="AG99" s="114" t="b">
        <f>IF(Y99="",FALSE,IF(COUNTIF(Y$7:Y98,Y99)&gt;0,TRUE,FALSE))</f>
        <v>0</v>
      </c>
      <c r="AH99" s="114" t="str">
        <f t="shared" si="63"/>
        <v/>
      </c>
      <c r="AI99" s="80" t="str">
        <f t="shared" si="45"/>
        <v/>
      </c>
      <c r="AJ99" s="81" t="str">
        <f t="shared" si="46"/>
        <v/>
      </c>
      <c r="AK99" s="67" t="str">
        <f t="shared" si="47"/>
        <v/>
      </c>
      <c r="AL99" s="67" t="str">
        <f t="shared" si="48"/>
        <v/>
      </c>
      <c r="AM99" s="67" t="str">
        <f t="shared" si="64"/>
        <v/>
      </c>
      <c r="AN99" s="68" t="str">
        <f>IF(RSRankBy="R. Total",IF(AK99="","",AK99+COUNTIF(AK$8:AK98,AK99)/10),IF(RSRankBy="R. YTD",IF(AL99="","",AL99+COUNTIF(AL$8:AL98,AL99)/10),IF(AM99="","",AM99+COUNTIF(AM$8:AM98,AM99)/10)))</f>
        <v/>
      </c>
      <c r="AO99" s="105" t="str">
        <f t="shared" si="50"/>
        <v/>
      </c>
      <c r="AP99" s="50" t="str">
        <f t="shared" si="51"/>
        <v/>
      </c>
      <c r="AQ99" s="106" t="str">
        <f t="shared" si="65"/>
        <v/>
      </c>
      <c r="AR99" s="47" t="str">
        <f t="shared" si="53"/>
        <v>Michael Bateman</v>
      </c>
      <c r="AS99" s="45">
        <f t="shared" si="54"/>
        <v>8</v>
      </c>
      <c r="BB99" s="14" t="str">
        <f>IF(C99="","",IF(OR(K99="Y",),COUNTIF(K$8:K99,"Y"),""))</f>
        <v/>
      </c>
    </row>
    <row r="100" spans="2:54" ht="12.75" thickBot="1" x14ac:dyDescent="0.25">
      <c r="B100" s="18"/>
      <c r="C100" s="51" t="str">
        <f t="shared" si="42"/>
        <v>Michael Brassil</v>
      </c>
      <c r="D100" s="7" t="str">
        <f t="shared" si="43"/>
        <v/>
      </c>
      <c r="E100" s="18"/>
      <c r="F100" s="14" t="str">
        <f>IF(C100="","",IF(K100="","",MAX(F$8:F99)+1))</f>
        <v/>
      </c>
      <c r="G100" s="42"/>
      <c r="H100" s="14" t="str">
        <f>IF($G100="","",MAX($H$7:$H99)+1)</f>
        <v/>
      </c>
      <c r="I100" s="14">
        <v>92</v>
      </c>
      <c r="J100" s="97"/>
      <c r="K100" s="112" t="str">
        <f t="shared" si="55"/>
        <v/>
      </c>
      <c r="L100" s="14" t="str">
        <f t="shared" si="60"/>
        <v/>
      </c>
      <c r="M100" s="48"/>
      <c r="P100" s="22" t="str">
        <f t="shared" si="61"/>
        <v/>
      </c>
      <c r="Q100" s="22" t="str">
        <f t="shared" si="62"/>
        <v/>
      </c>
      <c r="R100" s="22" t="str">
        <f t="shared" si="57"/>
        <v/>
      </c>
      <c r="S100" s="52" t="str">
        <f t="shared" si="58"/>
        <v/>
      </c>
      <c r="T100" s="53" t="str">
        <f>IF(S100="","",_xlfn.RANK.EQ(S100,$S$74:$S$126,1)+(COUNTIF(S$73:S100,S100)-1)/10)</f>
        <v/>
      </c>
      <c r="U100" s="53" t="str">
        <f t="shared" si="59"/>
        <v/>
      </c>
      <c r="V100" s="10"/>
      <c r="W100" s="10"/>
      <c r="X100" s="127">
        <v>19</v>
      </c>
      <c r="Y100" s="16" t="s">
        <v>38</v>
      </c>
      <c r="Z100" s="16">
        <v>904333</v>
      </c>
      <c r="AA100" s="16" t="s">
        <v>34</v>
      </c>
      <c r="AB100" s="16" t="s">
        <v>15</v>
      </c>
      <c r="AC100" s="33">
        <v>446.13</v>
      </c>
      <c r="AD100" s="33">
        <v>74.040000000000006</v>
      </c>
      <c r="AE100" s="127">
        <v>7</v>
      </c>
      <c r="AF100" s="129" t="str">
        <f t="shared" si="44"/>
        <v>Michael Brassil</v>
      </c>
      <c r="AG100" s="114" t="b">
        <f>IF(Y100="",FALSE,IF(COUNTIF(Y$7:Y99,Y100)&gt;0,TRUE,FALSE))</f>
        <v>0</v>
      </c>
      <c r="AH100" s="114" t="str">
        <f t="shared" si="63"/>
        <v/>
      </c>
      <c r="AI100" s="80" t="str">
        <f t="shared" si="45"/>
        <v/>
      </c>
      <c r="AJ100" s="81" t="str">
        <f t="shared" si="46"/>
        <v/>
      </c>
      <c r="AK100" s="67" t="str">
        <f t="shared" si="47"/>
        <v/>
      </c>
      <c r="AL100" s="67" t="str">
        <f t="shared" si="48"/>
        <v/>
      </c>
      <c r="AM100" s="67" t="str">
        <f t="shared" si="64"/>
        <v/>
      </c>
      <c r="AN100" s="68" t="str">
        <f>IF(RSRankBy="R. Total",IF(AK100="","",AK100+COUNTIF(AK$8:AK99,AK100)/10),IF(RSRankBy="R. YTD",IF(AL100="","",AL100+COUNTIF(AL$8:AL99,AL100)/10),IF(AM100="","",AM100+COUNTIF(AM$8:AM99,AM100)/10)))</f>
        <v/>
      </c>
      <c r="AO100" s="105" t="str">
        <f t="shared" si="50"/>
        <v/>
      </c>
      <c r="AP100" s="50" t="str">
        <f t="shared" si="51"/>
        <v/>
      </c>
      <c r="AQ100" s="106" t="str">
        <f t="shared" si="65"/>
        <v/>
      </c>
      <c r="AR100" s="47" t="str">
        <f t="shared" si="53"/>
        <v>Michael Brassil</v>
      </c>
      <c r="AS100" s="45">
        <f t="shared" si="54"/>
        <v>8</v>
      </c>
      <c r="BB100" s="14" t="str">
        <f>IF(C100="","",IF(OR(K100="Y",),COUNTIF(K$8:K100,"Y"),""))</f>
        <v/>
      </c>
    </row>
    <row r="101" spans="2:54" ht="12.75" thickBot="1" x14ac:dyDescent="0.25">
      <c r="B101" s="18"/>
      <c r="C101" s="51" t="str">
        <f t="shared" si="42"/>
        <v>Michael Light</v>
      </c>
      <c r="D101" s="7" t="str">
        <f t="shared" si="43"/>
        <v/>
      </c>
      <c r="E101" s="18"/>
      <c r="F101" s="14" t="str">
        <f>IF(C101="","",IF(K101="","",MAX(F$8:F100)+1))</f>
        <v/>
      </c>
      <c r="G101" s="42"/>
      <c r="H101" s="14" t="str">
        <f>IF($G101="","",MAX($H$7:$H100)+1)</f>
        <v/>
      </c>
      <c r="I101" s="14">
        <v>93</v>
      </c>
      <c r="J101" s="97"/>
      <c r="K101" s="112" t="str">
        <f t="shared" si="55"/>
        <v/>
      </c>
      <c r="L101" s="14" t="str">
        <f t="shared" si="60"/>
        <v/>
      </c>
      <c r="M101" s="48"/>
      <c r="P101" s="22" t="str">
        <f t="shared" si="61"/>
        <v/>
      </c>
      <c r="Q101" s="22" t="str">
        <f t="shared" si="62"/>
        <v/>
      </c>
      <c r="R101" s="22" t="str">
        <f t="shared" si="57"/>
        <v/>
      </c>
      <c r="S101" s="52" t="str">
        <f t="shared" si="58"/>
        <v/>
      </c>
      <c r="T101" s="53" t="str">
        <f>IF(S101="","",_xlfn.RANK.EQ(S101,$S$74:$S$126,1)+(COUNTIF(S$73:S101,S101)-1)/10)</f>
        <v/>
      </c>
      <c r="U101" s="53" t="str">
        <f t="shared" si="59"/>
        <v/>
      </c>
      <c r="V101" s="10"/>
      <c r="W101" s="10"/>
      <c r="X101" s="127">
        <v>99</v>
      </c>
      <c r="Y101" s="16" t="s">
        <v>99</v>
      </c>
      <c r="Z101" s="16">
        <v>1145398</v>
      </c>
      <c r="AA101" s="16" t="s">
        <v>58</v>
      </c>
      <c r="AB101" s="16" t="s">
        <v>87</v>
      </c>
      <c r="AC101" s="33">
        <v>4.08</v>
      </c>
      <c r="AD101" s="33">
        <v>0.19</v>
      </c>
      <c r="AE101" s="127">
        <v>111</v>
      </c>
      <c r="AF101" s="129" t="str">
        <f t="shared" si="44"/>
        <v>Michael Light</v>
      </c>
      <c r="AG101" s="114" t="b">
        <f>IF(Y101="",FALSE,IF(COUNTIF(Y$7:Y100,Y101)&gt;0,TRUE,FALSE))</f>
        <v>0</v>
      </c>
      <c r="AH101" s="114" t="str">
        <f t="shared" si="63"/>
        <v/>
      </c>
      <c r="AI101" s="80" t="str">
        <f t="shared" si="45"/>
        <v/>
      </c>
      <c r="AJ101" s="81" t="str">
        <f t="shared" si="46"/>
        <v/>
      </c>
      <c r="AK101" s="67" t="str">
        <f t="shared" si="47"/>
        <v/>
      </c>
      <c r="AL101" s="67" t="str">
        <f t="shared" si="48"/>
        <v/>
      </c>
      <c r="AM101" s="67" t="str">
        <f t="shared" si="64"/>
        <v/>
      </c>
      <c r="AN101" s="68" t="str">
        <f>IF(RSRankBy="R. Total",IF(AK101="","",AK101+COUNTIF(AK$8:AK100,AK101)/10),IF(RSRankBy="R. YTD",IF(AL101="","",AL101+COUNTIF(AL$8:AL100,AL101)/10),IF(AM101="","",AM101+COUNTIF(AM$8:AM100,AM101)/10)))</f>
        <v/>
      </c>
      <c r="AO101" s="105" t="str">
        <f t="shared" si="50"/>
        <v/>
      </c>
      <c r="AP101" s="50" t="str">
        <f t="shared" si="51"/>
        <v/>
      </c>
      <c r="AQ101" s="106" t="str">
        <f t="shared" si="65"/>
        <v/>
      </c>
      <c r="AR101" s="47" t="str">
        <f t="shared" si="53"/>
        <v>Michael Light</v>
      </c>
      <c r="AS101" s="45">
        <f t="shared" si="54"/>
        <v>6</v>
      </c>
      <c r="BB101" s="14" t="str">
        <f>IF(C101="","",IF(OR(K101="Y",),COUNTIF(K$8:K101,"Y"),""))</f>
        <v/>
      </c>
    </row>
    <row r="102" spans="2:54" ht="12.75" thickBot="1" x14ac:dyDescent="0.25">
      <c r="B102" s="18"/>
      <c r="C102" s="51" t="str">
        <f t="shared" si="42"/>
        <v>Michael McTiernan</v>
      </c>
      <c r="D102" s="7" t="str">
        <f t="shared" si="43"/>
        <v/>
      </c>
      <c r="E102" s="18"/>
      <c r="F102" s="14" t="str">
        <f>IF(C102="","",IF(K102="","",MAX(F$8:F101)+1))</f>
        <v/>
      </c>
      <c r="G102" s="42"/>
      <c r="H102" s="14" t="str">
        <f>IF($G102="","",MAX($H$7:$H101)+1)</f>
        <v/>
      </c>
      <c r="I102" s="14">
        <v>94</v>
      </c>
      <c r="J102" s="97"/>
      <c r="K102" s="112" t="str">
        <f t="shared" si="55"/>
        <v/>
      </c>
      <c r="L102" s="14" t="str">
        <f t="shared" si="60"/>
        <v/>
      </c>
      <c r="M102" s="48"/>
      <c r="P102" s="22" t="str">
        <f t="shared" si="61"/>
        <v/>
      </c>
      <c r="Q102" s="22" t="str">
        <f t="shared" si="62"/>
        <v/>
      </c>
      <c r="R102" s="22" t="str">
        <f t="shared" si="57"/>
        <v/>
      </c>
      <c r="S102" s="52" t="str">
        <f t="shared" si="58"/>
        <v/>
      </c>
      <c r="T102" s="53" t="str">
        <f>IF(S102="","",_xlfn.RANK.EQ(S102,$S$74:$S$126,1)+(COUNTIF(S$73:S102,S102)-1)/10)</f>
        <v/>
      </c>
      <c r="U102" s="53" t="str">
        <f t="shared" si="59"/>
        <v/>
      </c>
      <c r="V102" s="10"/>
      <c r="W102" s="10"/>
      <c r="X102" s="127">
        <v>10</v>
      </c>
      <c r="Y102" s="16" t="s">
        <v>14</v>
      </c>
      <c r="Z102" s="16">
        <v>785431</v>
      </c>
      <c r="AA102" s="16" t="s">
        <v>9</v>
      </c>
      <c r="AB102" s="16" t="s">
        <v>17</v>
      </c>
      <c r="AC102" s="33">
        <v>689.97</v>
      </c>
      <c r="AD102" s="33">
        <v>93.67</v>
      </c>
      <c r="AE102" s="127">
        <v>4</v>
      </c>
      <c r="AF102" s="129" t="str">
        <f t="shared" si="44"/>
        <v>Michael McTiernan</v>
      </c>
      <c r="AG102" s="114" t="b">
        <f>IF(Y102="",FALSE,IF(COUNTIF(Y$7:Y101,Y102)&gt;0,TRUE,FALSE))</f>
        <v>0</v>
      </c>
      <c r="AH102" s="114" t="str">
        <f t="shared" si="63"/>
        <v/>
      </c>
      <c r="AI102" s="80" t="str">
        <f t="shared" si="45"/>
        <v/>
      </c>
      <c r="AJ102" s="81" t="str">
        <f t="shared" si="46"/>
        <v/>
      </c>
      <c r="AK102" s="67" t="str">
        <f t="shared" si="47"/>
        <v/>
      </c>
      <c r="AL102" s="67" t="str">
        <f t="shared" si="48"/>
        <v/>
      </c>
      <c r="AM102" s="67" t="str">
        <f t="shared" si="64"/>
        <v/>
      </c>
      <c r="AN102" s="68" t="str">
        <f>IF(RSRankBy="R. Total",IF(AK102="","",AK102+COUNTIF(AK$8:AK101,AK102)/10),IF(RSRankBy="R. YTD",IF(AL102="","",AL102+COUNTIF(AL$8:AL101,AL102)/10),IF(AM102="","",AM102+COUNTIF(AM$8:AM101,AM102)/10)))</f>
        <v/>
      </c>
      <c r="AO102" s="105" t="str">
        <f t="shared" si="50"/>
        <v/>
      </c>
      <c r="AP102" s="50" t="str">
        <f t="shared" si="51"/>
        <v/>
      </c>
      <c r="AQ102" s="106" t="str">
        <f t="shared" si="65"/>
        <v/>
      </c>
      <c r="AR102" s="47" t="str">
        <f t="shared" si="53"/>
        <v>Michael McTiernan</v>
      </c>
      <c r="AS102" s="45">
        <f t="shared" si="54"/>
        <v>10</v>
      </c>
      <c r="BB102" s="14" t="str">
        <f>IF(C102="","",IF(OR(K102="Y",),COUNTIF(K$8:K102,"Y"),""))</f>
        <v/>
      </c>
    </row>
    <row r="103" spans="2:54" ht="12.75" thickBot="1" x14ac:dyDescent="0.25">
      <c r="B103" s="18"/>
      <c r="C103" s="51" t="str">
        <f t="shared" si="42"/>
        <v>Mike Spicar</v>
      </c>
      <c r="D103" s="7" t="str">
        <f t="shared" si="43"/>
        <v/>
      </c>
      <c r="E103" s="18"/>
      <c r="F103" s="14" t="str">
        <f>IF(C103="","",IF(K103="","",MAX(F$8:F102)+1))</f>
        <v/>
      </c>
      <c r="G103" s="42"/>
      <c r="H103" s="14" t="str">
        <f>IF($G103="","",MAX($H$7:$H102)+1)</f>
        <v/>
      </c>
      <c r="I103" s="14">
        <v>95</v>
      </c>
      <c r="J103" s="97"/>
      <c r="K103" s="112" t="str">
        <f t="shared" si="55"/>
        <v/>
      </c>
      <c r="L103" s="14" t="str">
        <f t="shared" si="60"/>
        <v/>
      </c>
      <c r="M103" s="48"/>
      <c r="P103" s="22" t="str">
        <f t="shared" si="61"/>
        <v/>
      </c>
      <c r="Q103" s="22" t="str">
        <f t="shared" si="62"/>
        <v/>
      </c>
      <c r="R103" s="22" t="str">
        <f t="shared" si="57"/>
        <v/>
      </c>
      <c r="S103" s="52" t="str">
        <f t="shared" si="58"/>
        <v/>
      </c>
      <c r="T103" s="53" t="str">
        <f>IF(S103="","",_xlfn.RANK.EQ(S103,$S$74:$S$126,1)+(COUNTIF(S$73:S103,S103)-1)/10)</f>
        <v/>
      </c>
      <c r="U103" s="53" t="str">
        <f t="shared" si="59"/>
        <v/>
      </c>
      <c r="V103" s="10"/>
      <c r="W103" s="10"/>
      <c r="X103" s="127">
        <v>60</v>
      </c>
      <c r="Y103" s="16" t="s">
        <v>80</v>
      </c>
      <c r="Z103" s="16">
        <v>712892</v>
      </c>
      <c r="AA103" s="16" t="s">
        <v>58</v>
      </c>
      <c r="AB103" s="16" t="s">
        <v>43</v>
      </c>
      <c r="AC103" s="33">
        <v>69.39</v>
      </c>
      <c r="AD103" s="33">
        <v>6.42</v>
      </c>
      <c r="AE103" s="127">
        <v>64</v>
      </c>
      <c r="AF103" s="129" t="str">
        <f t="shared" si="44"/>
        <v>Mike Spicar</v>
      </c>
      <c r="AG103" s="114" t="b">
        <f>IF(Y103="",FALSE,IF(COUNTIF(Y$7:Y102,Y103)&gt;0,TRUE,FALSE))</f>
        <v>0</v>
      </c>
      <c r="AH103" s="114" t="str">
        <f t="shared" si="63"/>
        <v/>
      </c>
      <c r="AI103" s="80" t="str">
        <f t="shared" si="45"/>
        <v/>
      </c>
      <c r="AJ103" s="81" t="str">
        <f t="shared" si="46"/>
        <v/>
      </c>
      <c r="AK103" s="67" t="str">
        <f t="shared" si="47"/>
        <v/>
      </c>
      <c r="AL103" s="67" t="str">
        <f t="shared" si="48"/>
        <v/>
      </c>
      <c r="AM103" s="67" t="str">
        <f t="shared" si="64"/>
        <v/>
      </c>
      <c r="AN103" s="68" t="str">
        <f>IF(RSRankBy="R. Total",IF(AK103="","",AK103+COUNTIF(AK$8:AK102,AK103)/10),IF(RSRankBy="R. YTD",IF(AL103="","",AL103+COUNTIF(AL$8:AL102,AL103)/10),IF(AM103="","",AM103+COUNTIF(AM$8:AM102,AM103)/10)))</f>
        <v/>
      </c>
      <c r="AO103" s="105" t="str">
        <f t="shared" si="50"/>
        <v/>
      </c>
      <c r="AP103" s="50" t="str">
        <f t="shared" si="51"/>
        <v/>
      </c>
      <c r="AQ103" s="106" t="str">
        <f t="shared" si="65"/>
        <v/>
      </c>
      <c r="AR103" s="47" t="str">
        <f t="shared" si="53"/>
        <v>Mike Spicar</v>
      </c>
      <c r="AS103" s="45">
        <f t="shared" si="54"/>
        <v>7</v>
      </c>
      <c r="BB103" s="14" t="str">
        <f>IF(C103="","",IF(OR(K103="Y",),COUNTIF(K$8:K103,"Y"),""))</f>
        <v/>
      </c>
    </row>
    <row r="104" spans="2:54" ht="12.75" thickBot="1" x14ac:dyDescent="0.25">
      <c r="B104" s="18"/>
      <c r="C104" s="51" t="str">
        <f t="shared" si="42"/>
        <v>Milena Spicar</v>
      </c>
      <c r="D104" s="7" t="str">
        <f t="shared" si="43"/>
        <v/>
      </c>
      <c r="E104" s="18"/>
      <c r="F104" s="14" t="str">
        <f>IF(C104="","",IF(K104="","",MAX(F$8:F103)+1))</f>
        <v/>
      </c>
      <c r="G104" s="42"/>
      <c r="H104" s="14" t="str">
        <f>IF($G104="","",MAX($H$7:$H103)+1)</f>
        <v/>
      </c>
      <c r="I104" s="14">
        <v>96</v>
      </c>
      <c r="J104" s="97"/>
      <c r="K104" s="112" t="str">
        <f t="shared" si="55"/>
        <v/>
      </c>
      <c r="L104" s="14" t="str">
        <f t="shared" si="60"/>
        <v/>
      </c>
      <c r="M104" s="48"/>
      <c r="P104" s="22" t="str">
        <f t="shared" si="61"/>
        <v/>
      </c>
      <c r="Q104" s="22" t="str">
        <f t="shared" si="62"/>
        <v/>
      </c>
      <c r="R104" s="22" t="str">
        <f t="shared" si="57"/>
        <v/>
      </c>
      <c r="S104" s="52" t="str">
        <f t="shared" si="58"/>
        <v/>
      </c>
      <c r="T104" s="53" t="str">
        <f>IF(S104="","",_xlfn.RANK.EQ(S104,$S$74:$S$126,1)+(COUNTIF(S$73:S104,S104)-1)/10)</f>
        <v/>
      </c>
      <c r="U104" s="53" t="str">
        <f t="shared" si="59"/>
        <v/>
      </c>
      <c r="V104" s="10"/>
      <c r="W104" s="10"/>
      <c r="X104" s="127">
        <v>62</v>
      </c>
      <c r="Y104" s="16" t="s">
        <v>273</v>
      </c>
      <c r="Z104" s="16">
        <v>713198</v>
      </c>
      <c r="AA104" s="16" t="s">
        <v>58</v>
      </c>
      <c r="AB104" s="16" t="s">
        <v>43</v>
      </c>
      <c r="AC104" s="33">
        <v>63.9</v>
      </c>
      <c r="AD104" s="33">
        <v>2.5</v>
      </c>
      <c r="AE104" s="127">
        <v>87</v>
      </c>
      <c r="AF104" s="129" t="str">
        <f t="shared" si="44"/>
        <v>Milena Spicar</v>
      </c>
      <c r="AG104" s="114" t="b">
        <f>IF(Y104="",FALSE,IF(COUNTIF(Y$7:Y103,Y104)&gt;0,TRUE,FALSE))</f>
        <v>0</v>
      </c>
      <c r="AH104" s="114" t="str">
        <f t="shared" si="63"/>
        <v/>
      </c>
      <c r="AI104" s="80" t="str">
        <f t="shared" si="45"/>
        <v/>
      </c>
      <c r="AJ104" s="81" t="str">
        <f t="shared" si="46"/>
        <v/>
      </c>
      <c r="AK104" s="67" t="str">
        <f t="shared" si="47"/>
        <v/>
      </c>
      <c r="AL104" s="67" t="str">
        <f t="shared" si="48"/>
        <v/>
      </c>
      <c r="AM104" s="67" t="str">
        <f t="shared" si="64"/>
        <v/>
      </c>
      <c r="AN104" s="68" t="str">
        <f>IF(RSRankBy="R. Total",IF(AK104="","",AK104+COUNTIF(AK$8:AK103,AK104)/10),IF(RSRankBy="R. YTD",IF(AL104="","",AL104+COUNTIF(AL$8:AL103,AL104)/10),IF(AM104="","",AM104+COUNTIF(AM$8:AM103,AM104)/10)))</f>
        <v/>
      </c>
      <c r="AO104" s="105" t="str">
        <f t="shared" si="50"/>
        <v/>
      </c>
      <c r="AP104" s="50" t="str">
        <f t="shared" si="51"/>
        <v/>
      </c>
      <c r="AQ104" s="106" t="str">
        <f t="shared" si="65"/>
        <v/>
      </c>
      <c r="AR104" s="47" t="str">
        <f t="shared" si="53"/>
        <v>Milena Spicar</v>
      </c>
      <c r="AS104" s="45">
        <f t="shared" si="54"/>
        <v>7</v>
      </c>
      <c r="BB104" s="14" t="str">
        <f>IF(C104="","",IF(OR(K104="Y",),COUNTIF(K$8:K104,"Y"),""))</f>
        <v/>
      </c>
    </row>
    <row r="105" spans="2:54" ht="12.75" thickBot="1" x14ac:dyDescent="0.25">
      <c r="B105" s="18"/>
      <c r="C105" s="51" t="str">
        <f t="shared" ref="C105:C136" si="66">IF(Y105="","",AR105)</f>
        <v>Moira Heath</v>
      </c>
      <c r="D105" s="7" t="str">
        <f t="shared" si="43"/>
        <v/>
      </c>
      <c r="E105" s="18"/>
      <c r="F105" s="14" t="str">
        <f>IF(C105="","",IF(K105="","",MAX(F$8:F104)+1))</f>
        <v/>
      </c>
      <c r="G105" s="42"/>
      <c r="H105" s="14" t="str">
        <f>IF($G105="","",MAX($H$7:$H104)+1)</f>
        <v/>
      </c>
      <c r="I105" s="14">
        <v>97</v>
      </c>
      <c r="J105" s="97"/>
      <c r="K105" s="112" t="str">
        <f t="shared" si="55"/>
        <v/>
      </c>
      <c r="L105" s="14" t="str">
        <f t="shared" si="60"/>
        <v/>
      </c>
      <c r="M105" s="48"/>
      <c r="P105" s="34"/>
      <c r="Q105" s="35"/>
      <c r="R105" s="36"/>
      <c r="S105" s="52" t="str">
        <f t="shared" si="58"/>
        <v/>
      </c>
      <c r="T105" s="53" t="str">
        <f>IF(S105="","",_xlfn.RANK.EQ(S105,$S$74:$S$126,1)+(COUNTIF(S$73:S105,S105)-1)/10)</f>
        <v/>
      </c>
      <c r="U105" s="53" t="str">
        <f t="shared" si="59"/>
        <v/>
      </c>
      <c r="V105" s="10"/>
      <c r="W105" s="10"/>
      <c r="X105" s="127">
        <v>34</v>
      </c>
      <c r="Y105" s="16" t="s">
        <v>67</v>
      </c>
      <c r="Z105" s="16">
        <v>881066</v>
      </c>
      <c r="AA105" s="16" t="s">
        <v>9</v>
      </c>
      <c r="AB105" s="16" t="s">
        <v>32</v>
      </c>
      <c r="AC105" s="33">
        <v>200.14</v>
      </c>
      <c r="AD105" s="33">
        <v>10.66</v>
      </c>
      <c r="AE105" s="127">
        <v>45</v>
      </c>
      <c r="AF105" s="129" t="str">
        <f t="shared" ref="AF105:AF136" si="67">IF(Y105="","",AR105)</f>
        <v>Moira Heath</v>
      </c>
      <c r="AG105" s="114" t="b">
        <f>IF(Y105="",FALSE,IF(COUNTIF(Y$7:Y104,Y105)&gt;0,TRUE,FALSE))</f>
        <v>0</v>
      </c>
      <c r="AH105" s="114" t="str">
        <f t="shared" si="63"/>
        <v/>
      </c>
      <c r="AI105" s="80" t="str">
        <f t="shared" ref="AI105:AI136" si="68">IF(AH105="","",AC105)</f>
        <v/>
      </c>
      <c r="AJ105" s="81" t="str">
        <f t="shared" ref="AJ105:AJ136" si="69">IF(AH105="","",AD105)</f>
        <v/>
      </c>
      <c r="AK105" s="67" t="str">
        <f t="shared" si="47"/>
        <v/>
      </c>
      <c r="AL105" s="67" t="str">
        <f t="shared" ref="AL105:AL107" si="70">IF(AJ105="","",_xlfn.RANK.EQ(AJ105,$AJ$9:$AJ$165))</f>
        <v/>
      </c>
      <c r="AM105" s="67" t="str">
        <f t="shared" si="64"/>
        <v/>
      </c>
      <c r="AN105" s="68" t="str">
        <f>IF(RSRankBy="R. Total",IF(AK105="","",AK105+COUNTIF(AK$8:AK104,AK105)/10),IF(RSRankBy="R. YTD",IF(AL105="","",AL105+COUNTIF(AL$8:AL104,AL105)/10),IF(AM105="","",AM105+COUNTIF(AM$8:AM104,AM105)/10)))</f>
        <v/>
      </c>
      <c r="AO105" s="105" t="str">
        <f t="shared" ref="AO105:AO165" si="71">IF(AN105="","",_xlfn.RANK.EQ(AN105,$AN$9:$AN$165,1))</f>
        <v/>
      </c>
      <c r="AP105" s="50" t="str">
        <f t="shared" ref="AP105:AP136" si="72">IF(AH105="","",_xlfn.RANK.EQ(AO105,$AO$9:$AO$165))</f>
        <v/>
      </c>
      <c r="AQ105" s="106" t="str">
        <f t="shared" ref="AQ105:AQ123" si="73">IF(AP105="","",VLOOKUP(AP105,tblRandRank,4,FALSE))</f>
        <v/>
      </c>
      <c r="AR105" s="47" t="str">
        <f t="shared" ref="AR105:AR136" si="74">IF(OR(AG105,Y105=""),"",IF(AS105="",Y105,RIGHT(Y105,LEN(Y105)-(AS105+1))&amp;" "&amp;LEFT(Y105,AS105-1)))</f>
        <v>Moira Heath</v>
      </c>
      <c r="AS105" s="45">
        <f t="shared" ref="AS105:AS136" si="75">IF(Y105="","",IF(ISERROR(FIND(",",Y105)),"",FIND(",",Y105)))</f>
        <v>6</v>
      </c>
      <c r="BB105" s="14" t="str">
        <f>IF(C105="","",IF(OR(K105="Y",),COUNTIF(K$8:K105,"Y"),""))</f>
        <v/>
      </c>
    </row>
    <row r="106" spans="2:54" ht="12.75" thickBot="1" x14ac:dyDescent="0.25">
      <c r="B106" s="18"/>
      <c r="C106" s="51" t="str">
        <f t="shared" si="66"/>
        <v>Nada Carroll</v>
      </c>
      <c r="D106" s="7" t="str">
        <f t="shared" si="43"/>
        <v/>
      </c>
      <c r="E106" s="18"/>
      <c r="F106" s="14" t="str">
        <f>IF(C106="","",IF(K106="","",MAX(F$8:F105)+1))</f>
        <v/>
      </c>
      <c r="G106" s="42"/>
      <c r="H106" s="14" t="str">
        <f>IF($G106="","",MAX($H$7:$H105)+1)</f>
        <v/>
      </c>
      <c r="I106" s="14">
        <v>98</v>
      </c>
      <c r="J106" s="97"/>
      <c r="K106" s="112" t="str">
        <f t="shared" si="55"/>
        <v/>
      </c>
      <c r="L106" s="14" t="str">
        <f t="shared" si="60"/>
        <v/>
      </c>
      <c r="M106" s="48"/>
      <c r="P106" s="178" t="s">
        <v>280</v>
      </c>
      <c r="Q106" s="179"/>
      <c r="R106" s="180"/>
      <c r="S106" s="52" t="str">
        <f t="shared" ref="S106:S126" si="76">IF(Q106="","",_xlfn.RANK.EQ(INDEX($AP$9:$AP$165,MATCH(Q106,$AR$9:$AR$165,0)),$AP$9:$AP$165,1))</f>
        <v/>
      </c>
      <c r="T106" s="53" t="str">
        <f>IF(S106="","",_xlfn.RANK.EQ(S106,$S$74:$S$126,1)+(COUNTIF(S$73:S106,S106)-1)/10)</f>
        <v/>
      </c>
      <c r="U106" s="53" t="str">
        <f t="shared" ref="U106:U126" si="77">IF(T106="","",_xlfn.RANK.EQ(T106,$T$74:$T$126,1))</f>
        <v/>
      </c>
      <c r="V106" s="10"/>
      <c r="W106" s="11"/>
      <c r="X106" s="127">
        <v>110</v>
      </c>
      <c r="Y106" s="16" t="s">
        <v>122</v>
      </c>
      <c r="Z106" s="16">
        <v>1190369</v>
      </c>
      <c r="AA106" s="16" t="s">
        <v>9</v>
      </c>
      <c r="AB106" s="16" t="s">
        <v>95</v>
      </c>
      <c r="AC106" s="33">
        <v>1.19</v>
      </c>
      <c r="AD106" s="33">
        <v>0.89</v>
      </c>
      <c r="AE106" s="127">
        <v>106</v>
      </c>
      <c r="AF106" s="129" t="str">
        <f t="shared" si="67"/>
        <v>Nada Carroll</v>
      </c>
      <c r="AG106" s="114" t="b">
        <f>IF(Y106="",FALSE,IF(COUNTIF(Y$7:Y105,Y106)&gt;0,TRUE,FALSE))</f>
        <v>0</v>
      </c>
      <c r="AH106" s="114" t="str">
        <f t="shared" si="63"/>
        <v/>
      </c>
      <c r="AI106" s="80" t="str">
        <f t="shared" si="68"/>
        <v/>
      </c>
      <c r="AJ106" s="81" t="str">
        <f t="shared" si="69"/>
        <v/>
      </c>
      <c r="AK106" s="67" t="str">
        <f t="shared" si="47"/>
        <v/>
      </c>
      <c r="AL106" s="67" t="str">
        <f t="shared" si="70"/>
        <v/>
      </c>
      <c r="AM106" s="67" t="str">
        <f t="shared" si="64"/>
        <v/>
      </c>
      <c r="AN106" s="68" t="str">
        <f>IF(RSRankBy="R. Total",IF(AK106="","",AK106+COUNTIF(AK$8:AK105,AK106)/10),IF(RSRankBy="R. YTD",IF(AL106="","",AL106+COUNTIF(AL$8:AL105,AL106)/10),IF(AM106="","",AM106+COUNTIF(AM$8:AM105,AM106)/10)))</f>
        <v/>
      </c>
      <c r="AO106" s="105" t="str">
        <f t="shared" si="71"/>
        <v/>
      </c>
      <c r="AP106" s="50" t="str">
        <f t="shared" si="72"/>
        <v/>
      </c>
      <c r="AQ106" s="106" t="str">
        <f t="shared" si="73"/>
        <v/>
      </c>
      <c r="AR106" s="47" t="str">
        <f t="shared" si="74"/>
        <v>Nada Carroll</v>
      </c>
      <c r="AS106" s="45">
        <f t="shared" si="75"/>
        <v>8</v>
      </c>
      <c r="BB106" s="14" t="str">
        <f>IF(C106="","",IF(OR(K106="Y",),COUNTIF(K$8:K106,"Y"),""))</f>
        <v/>
      </c>
    </row>
    <row r="107" spans="2:54" ht="12.75" thickBot="1" x14ac:dyDescent="0.25">
      <c r="B107" s="18"/>
      <c r="C107" s="51" t="str">
        <f t="shared" si="66"/>
        <v>Nadia Starr</v>
      </c>
      <c r="D107" s="7" t="str">
        <f t="shared" si="43"/>
        <v/>
      </c>
      <c r="E107" s="18"/>
      <c r="F107" s="14" t="str">
        <f>IF(C107="","",IF(K107="","",MAX(F$8:F106)+1))</f>
        <v/>
      </c>
      <c r="G107" s="42"/>
      <c r="H107" s="14" t="str">
        <f>IF($G107="","",MAX($H$7:$H106)+1)</f>
        <v/>
      </c>
      <c r="I107" s="14">
        <v>99</v>
      </c>
      <c r="J107" s="97"/>
      <c r="K107" s="112" t="str">
        <f t="shared" si="55"/>
        <v/>
      </c>
      <c r="L107" s="14" t="str">
        <f t="shared" si="60"/>
        <v/>
      </c>
      <c r="M107" s="48"/>
      <c r="P107" s="22">
        <v>1</v>
      </c>
      <c r="Q107" s="22" t="str" cm="1">
        <f t="array" ref="Q107">IF($W107="","",INDEX($G$9:$G$149,$W107))</f>
        <v/>
      </c>
      <c r="R107" s="22" t="str" cm="1">
        <f t="array" ref="R107">IF($W107="","",INDEX($C$9:$C$149,$W107))</f>
        <v/>
      </c>
      <c r="S107" s="52" t="str">
        <f t="shared" si="76"/>
        <v/>
      </c>
      <c r="T107" s="53" t="str">
        <f>IF(S107="","",_xlfn.RANK.EQ(S107,$S$74:$S$126,1)+(COUNTIF(S$73:S107,S107)-1)/10)</f>
        <v/>
      </c>
      <c r="U107" s="53" t="str">
        <f t="shared" si="77"/>
        <v/>
      </c>
      <c r="V107" s="10"/>
      <c r="W107" s="11"/>
      <c r="X107" s="127">
        <v>101.5</v>
      </c>
      <c r="Y107" s="16" t="s">
        <v>389</v>
      </c>
      <c r="Z107" s="16">
        <v>1219111</v>
      </c>
      <c r="AA107" s="16" t="s">
        <v>34</v>
      </c>
      <c r="AB107" s="16" t="s">
        <v>87</v>
      </c>
      <c r="AC107" s="33">
        <v>3.02</v>
      </c>
      <c r="AD107" s="33">
        <v>3.02</v>
      </c>
      <c r="AE107" s="127">
        <v>84.5</v>
      </c>
      <c r="AF107" s="129" t="str">
        <f t="shared" si="67"/>
        <v>Nadia Starr</v>
      </c>
      <c r="AG107" s="114" t="b">
        <f>IF(Y107="",FALSE,IF(COUNTIF(Y$7:Y106,Y107)&gt;0,TRUE,FALSE))</f>
        <v>0</v>
      </c>
      <c r="AH107" s="114" t="str">
        <f t="shared" si="63"/>
        <v/>
      </c>
      <c r="AI107" s="80" t="str">
        <f t="shared" si="68"/>
        <v/>
      </c>
      <c r="AJ107" s="81" t="str">
        <f t="shared" si="69"/>
        <v/>
      </c>
      <c r="AK107" s="67" t="str">
        <f t="shared" si="47"/>
        <v/>
      </c>
      <c r="AL107" s="67" t="str">
        <f t="shared" si="70"/>
        <v/>
      </c>
      <c r="AM107" s="67" t="str">
        <f t="shared" si="64"/>
        <v/>
      </c>
      <c r="AN107" s="68" t="str">
        <f>IF(RSRankBy="R. Total",IF(AK107="","",AK107+COUNTIF(AK$8:AK106,AK107)/10),IF(RSRankBy="R. YTD",IF(AL107="","",AL107+COUNTIF(AL$8:AL106,AL107)/10),IF(AM107="","",AM107+COUNTIF(AM$8:AM106,AM107)/10)))</f>
        <v/>
      </c>
      <c r="AO107" s="105" t="str">
        <f t="shared" si="71"/>
        <v/>
      </c>
      <c r="AP107" s="50" t="str">
        <f t="shared" si="72"/>
        <v/>
      </c>
      <c r="AQ107" s="106" t="str">
        <f t="shared" si="73"/>
        <v/>
      </c>
      <c r="AR107" s="47" t="str">
        <f t="shared" si="74"/>
        <v>Nadia Starr</v>
      </c>
      <c r="AS107" s="45">
        <f t="shared" si="75"/>
        <v>6</v>
      </c>
      <c r="BB107" s="14" t="str">
        <f>IF(C107="","",IF(OR(K107="Y",),COUNTIF(K$8:K107,"Y"),""))</f>
        <v/>
      </c>
    </row>
    <row r="108" spans="2:54" ht="12.75" thickBot="1" x14ac:dyDescent="0.25">
      <c r="B108" s="18"/>
      <c r="C108" s="51" t="str">
        <f t="shared" si="66"/>
        <v>Nance Tierney</v>
      </c>
      <c r="D108" s="7" t="str">
        <f t="shared" si="43"/>
        <v/>
      </c>
      <c r="E108" s="18"/>
      <c r="F108" s="14" t="str">
        <f>IF(C108="","",IF(K108="","",MAX(F$8:F107)+1))</f>
        <v/>
      </c>
      <c r="G108" s="42"/>
      <c r="H108" s="14" t="str">
        <f>IF($G108="","",MAX($H$7:$H107)+1)</f>
        <v/>
      </c>
      <c r="I108" s="14">
        <v>100</v>
      </c>
      <c r="J108" s="97"/>
      <c r="K108" s="112" t="str">
        <f t="shared" si="55"/>
        <v/>
      </c>
      <c r="L108" s="14" t="str">
        <f t="shared" si="60"/>
        <v/>
      </c>
      <c r="M108" s="48"/>
      <c r="P108" s="22">
        <v>2</v>
      </c>
      <c r="Q108" s="22" t="str" cm="1">
        <f t="array" ref="Q108">IF($W108="","",INDEX($G$9:$G$149,$W108))</f>
        <v/>
      </c>
      <c r="R108" s="22" t="str" cm="1">
        <f t="array" ref="R108">IF($W108="","",INDEX($C$9:$C$149,$W108))</f>
        <v/>
      </c>
      <c r="S108" s="52" t="str">
        <f t="shared" si="76"/>
        <v/>
      </c>
      <c r="T108" s="53" t="str">
        <f>IF(S108="","",_xlfn.RANK.EQ(S108,$S$74:$S$126,1)+(COUNTIF(S$73:S108,S108)-1)/10)</f>
        <v/>
      </c>
      <c r="U108" s="53" t="str">
        <f t="shared" si="77"/>
        <v/>
      </c>
      <c r="V108" s="10"/>
      <c r="W108" s="11"/>
      <c r="X108" s="127">
        <v>9</v>
      </c>
      <c r="Y108" s="16" t="s">
        <v>55</v>
      </c>
      <c r="Z108" s="16">
        <v>242330</v>
      </c>
      <c r="AA108" s="16" t="s">
        <v>9</v>
      </c>
      <c r="AB108" s="16" t="s">
        <v>21</v>
      </c>
      <c r="AC108" s="33">
        <v>706.58</v>
      </c>
      <c r="AD108" s="33">
        <v>4.76</v>
      </c>
      <c r="AE108" s="127">
        <v>73</v>
      </c>
      <c r="AF108" s="129" t="str">
        <f t="shared" si="67"/>
        <v>Nance Tierney</v>
      </c>
      <c r="AG108" s="114" t="b">
        <f>IF(Y108="",FALSE,IF(COUNTIF(Y$7:Y107,Y108)&gt;0,TRUE,FALSE))</f>
        <v>0</v>
      </c>
      <c r="AH108" s="114" t="str">
        <f t="shared" si="63"/>
        <v/>
      </c>
      <c r="AI108" s="80" t="str">
        <f t="shared" si="68"/>
        <v/>
      </c>
      <c r="AJ108" s="81" t="str">
        <f t="shared" si="69"/>
        <v/>
      </c>
      <c r="AK108" s="67" t="str">
        <f t="shared" ref="AK108:AK109" si="78">IF(AI108="","",_xlfn.RANK.EQ(AI108,$AI$9:$AI$165))</f>
        <v/>
      </c>
      <c r="AL108" s="67" t="str">
        <f t="shared" ref="AL108:AL109" si="79">IF(AJ108="","",_xlfn.RANK.EQ(AJ108,$AJ$9:$AJ$165))</f>
        <v/>
      </c>
      <c r="AM108" s="67" t="str">
        <f t="shared" ref="AM108:AM109" si="80">IF(OR(AK108="",AL108=""),"",ROUND(AVERAGE(AK108:AL108),0))</f>
        <v/>
      </c>
      <c r="AN108" s="68" t="str">
        <f>IF(RSRankBy="R. Total",IF(AK108="","",AK108+COUNTIF(AK$8:AK107,AK108)/10),IF(RSRankBy="R. YTD",IF(AL108="","",AL108+COUNTIF(AL$8:AL107,AL108)/10),IF(AM108="","",AM108+COUNTIF(AM$8:AM107,AM108)/10)))</f>
        <v/>
      </c>
      <c r="AO108" s="105" t="str">
        <f t="shared" si="71"/>
        <v/>
      </c>
      <c r="AP108" s="50" t="str">
        <f t="shared" si="72"/>
        <v/>
      </c>
      <c r="AQ108" s="106" t="str">
        <f t="shared" si="73"/>
        <v/>
      </c>
      <c r="AR108" s="47" t="str">
        <f t="shared" si="74"/>
        <v>Nance Tierney</v>
      </c>
      <c r="AS108" s="45">
        <f t="shared" si="75"/>
        <v>8</v>
      </c>
      <c r="BB108" s="14" t="str">
        <f>IF(C108="","",IF(OR(K108="Y",),COUNTIF(K$8:K108,"Y"),""))</f>
        <v/>
      </c>
    </row>
    <row r="109" spans="2:54" ht="12.75" thickBot="1" x14ac:dyDescent="0.25">
      <c r="B109" s="18"/>
      <c r="C109" s="51" t="str">
        <f t="shared" si="66"/>
        <v>Narelle Zappas</v>
      </c>
      <c r="D109" s="7">
        <f t="shared" si="43"/>
        <v>5</v>
      </c>
      <c r="E109" s="18" t="s">
        <v>381</v>
      </c>
      <c r="F109" s="14">
        <f>IF(C109="","",IF(K109="","",MAX(F$8:F108)+1))</f>
        <v>25</v>
      </c>
      <c r="G109" s="42"/>
      <c r="H109" s="14" t="str">
        <f>IF($G109="","",MAX($H$7:$H108)+1)</f>
        <v/>
      </c>
      <c r="I109" s="14">
        <v>101</v>
      </c>
      <c r="J109" s="97"/>
      <c r="K109" s="112" t="str">
        <f t="shared" si="55"/>
        <v>Y</v>
      </c>
      <c r="L109" s="14" t="str">
        <f t="shared" si="60"/>
        <v>Narelle Zappas</v>
      </c>
      <c r="M109" s="48"/>
      <c r="P109" s="22">
        <v>3</v>
      </c>
      <c r="Q109" s="22" t="str" cm="1">
        <f t="array" ref="Q109">IF($W109="","",INDEX($G$9:$G$149,$W109))</f>
        <v/>
      </c>
      <c r="R109" s="22" t="str" cm="1">
        <f t="array" ref="R109">IF($W109="","",INDEX($C$9:$C$149,$W109))</f>
        <v/>
      </c>
      <c r="S109" s="52" t="str">
        <f t="shared" si="76"/>
        <v/>
      </c>
      <c r="T109" s="53" t="str">
        <f>IF(S109="","",_xlfn.RANK.EQ(S109,$S$74:$S$126,1)+(COUNTIF(S$73:S109,S109)-1)/10)</f>
        <v/>
      </c>
      <c r="U109" s="53" t="str">
        <f t="shared" si="77"/>
        <v/>
      </c>
      <c r="V109" s="10"/>
      <c r="W109" s="11"/>
      <c r="X109" s="127">
        <v>91</v>
      </c>
      <c r="Y109" s="16" t="s">
        <v>115</v>
      </c>
      <c r="Z109" s="16">
        <v>1164491</v>
      </c>
      <c r="AA109" s="16" t="s">
        <v>9</v>
      </c>
      <c r="AB109" s="16" t="s">
        <v>63</v>
      </c>
      <c r="AC109" s="33">
        <v>7.07</v>
      </c>
      <c r="AD109" s="33">
        <v>4.29</v>
      </c>
      <c r="AE109" s="127">
        <v>76</v>
      </c>
      <c r="AF109" s="129" t="str">
        <f t="shared" si="67"/>
        <v>Narelle Zappas</v>
      </c>
      <c r="AG109" s="114" t="b">
        <f>IF(Y109="",FALSE,IF(COUNTIF(Y$7:Y108,Y109)&gt;0,TRUE,FALSE))</f>
        <v>0</v>
      </c>
      <c r="AH109" s="114" t="str">
        <f t="shared" si="63"/>
        <v>Y</v>
      </c>
      <c r="AI109" s="80">
        <f t="shared" si="68"/>
        <v>7.07</v>
      </c>
      <c r="AJ109" s="81">
        <f t="shared" si="69"/>
        <v>4.29</v>
      </c>
      <c r="AK109" s="67">
        <f t="shared" si="78"/>
        <v>27</v>
      </c>
      <c r="AL109" s="67">
        <f t="shared" si="79"/>
        <v>24</v>
      </c>
      <c r="AM109" s="67">
        <f t="shared" si="80"/>
        <v>26</v>
      </c>
      <c r="AN109" s="68">
        <f>IF(RSRankBy="R. Total",IF(AK109="","",AK109+COUNTIF(AK$8:AK108,AK109)/10),IF(RSRankBy="R. YTD",IF(AL109="","",AL109+COUNTIF(AL$8:AL108,AL109)/10),IF(AM109="","",AM109+COUNTIF(AM$8:AM108,AM109)/10)))</f>
        <v>26</v>
      </c>
      <c r="AO109" s="105">
        <f t="shared" si="71"/>
        <v>26</v>
      </c>
      <c r="AP109" s="50">
        <f t="shared" si="72"/>
        <v>5</v>
      </c>
      <c r="AQ109" s="106">
        <f t="shared" si="73"/>
        <v>5</v>
      </c>
      <c r="AR109" s="47" t="str">
        <f t="shared" si="74"/>
        <v>Narelle Zappas</v>
      </c>
      <c r="AS109" s="45">
        <f t="shared" si="75"/>
        <v>7</v>
      </c>
      <c r="BB109" s="14">
        <f>IF(C109="","",IF(OR(K109="Y",),COUNTIF(K$8:K109,"Y"),""))</f>
        <v>25</v>
      </c>
    </row>
    <row r="110" spans="2:54" ht="12.75" thickBot="1" x14ac:dyDescent="0.25">
      <c r="B110" s="18"/>
      <c r="C110" s="51" t="str">
        <f t="shared" si="66"/>
        <v>Neil Duffy</v>
      </c>
      <c r="D110" s="7" t="str">
        <f t="shared" si="43"/>
        <v/>
      </c>
      <c r="E110" s="18"/>
      <c r="F110" s="14" t="str">
        <f>IF(C110="","",IF(K110="","",MAX(F$8:F109)+1))</f>
        <v/>
      </c>
      <c r="G110" s="42"/>
      <c r="H110" s="14" t="str">
        <f>IF($G110="","",MAX($H$7:$H109)+1)</f>
        <v/>
      </c>
      <c r="I110" s="14">
        <v>102</v>
      </c>
      <c r="J110" s="97"/>
      <c r="K110" s="112" t="str">
        <f t="shared" si="55"/>
        <v/>
      </c>
      <c r="L110" s="14" t="str">
        <f t="shared" si="60"/>
        <v/>
      </c>
      <c r="M110" s="48"/>
      <c r="P110" s="22">
        <v>4</v>
      </c>
      <c r="Q110" s="22" t="str" cm="1">
        <f t="array" ref="Q110">IF($W110="","",INDEX($G$9:$G$149,$W110))</f>
        <v/>
      </c>
      <c r="R110" s="22" t="str" cm="1">
        <f t="array" ref="R110">IF($W110="","",INDEX($C$9:$C$149,$W110))</f>
        <v/>
      </c>
      <c r="S110" s="52" t="str">
        <f t="shared" si="76"/>
        <v/>
      </c>
      <c r="T110" s="53" t="str">
        <f>IF(S110="","",_xlfn.RANK.EQ(S110,$S$74:$S$126,1)+(COUNTIF(S$73:S110,S110)-1)/10)</f>
        <v/>
      </c>
      <c r="U110" s="53" t="str">
        <f t="shared" si="77"/>
        <v/>
      </c>
      <c r="V110" s="10"/>
      <c r="W110" s="11"/>
      <c r="X110" s="127">
        <v>76</v>
      </c>
      <c r="Y110" s="16" t="s">
        <v>94</v>
      </c>
      <c r="Z110" s="16">
        <v>1155768</v>
      </c>
      <c r="AA110" s="16" t="s">
        <v>9</v>
      </c>
      <c r="AB110" s="16" t="s">
        <v>48</v>
      </c>
      <c r="AC110" s="33">
        <v>31.99</v>
      </c>
      <c r="AD110" s="33">
        <v>13.65</v>
      </c>
      <c r="AE110" s="127">
        <v>36</v>
      </c>
      <c r="AF110" s="129" t="str">
        <f t="shared" si="67"/>
        <v>Neil Duffy</v>
      </c>
      <c r="AG110" s="114" t="b">
        <f>IF(Y110="",FALSE,IF(COUNTIF(Y$7:Y109,Y110)&gt;0,TRUE,FALSE))</f>
        <v>0</v>
      </c>
      <c r="AH110" s="114" t="str">
        <f>IF(OR(AG110,AR110="",ISERROR(VLOOKUP(AR110,$N$9:$N$74,1,FALSE))),"","Y")</f>
        <v/>
      </c>
      <c r="AI110" s="80" t="str">
        <f t="shared" si="68"/>
        <v/>
      </c>
      <c r="AJ110" s="81" t="str">
        <f t="shared" si="69"/>
        <v/>
      </c>
      <c r="AK110" s="67" t="str">
        <f t="shared" ref="AK110:AK134" si="81">IF(AI110="","",_xlfn.RANK.EQ(AI110,$AI$9:$AI$165))</f>
        <v/>
      </c>
      <c r="AL110" s="67" t="str">
        <f t="shared" ref="AL110:AL134" si="82">IF(AJ110="","",_xlfn.RANK.EQ(AJ110,$AJ$9:$AJ$165))</f>
        <v/>
      </c>
      <c r="AM110" s="67" t="str">
        <f t="shared" ref="AM110:AM134" si="83">IF(OR(AK110="",AL110=""),"",ROUND(AVERAGE(AK110:AL110),0))</f>
        <v/>
      </c>
      <c r="AN110" s="68" t="str">
        <f>IF(RSRankBy="R. Total",IF(AK110="","",AK110+COUNTIF(AK$8:AK109,AK110)/10),IF(RSRankBy="R. YTD",IF(AL110="","",AL110+COUNTIF(AL$8:AL109,AL110)/10),IF(AM110="","",AM110+COUNTIF(AM$8:AM109,AM110)/10)))</f>
        <v/>
      </c>
      <c r="AO110" s="105" t="str">
        <f t="shared" si="71"/>
        <v/>
      </c>
      <c r="AP110" s="50" t="str">
        <f t="shared" si="72"/>
        <v/>
      </c>
      <c r="AQ110" s="106" t="str">
        <f t="shared" si="73"/>
        <v/>
      </c>
      <c r="AR110" s="47" t="str">
        <f t="shared" si="74"/>
        <v>Neil Duffy</v>
      </c>
      <c r="AS110" s="45">
        <f t="shared" si="75"/>
        <v>6</v>
      </c>
      <c r="BB110" s="14" t="str">
        <f>IF(C110="","",IF(OR(K110="Y",),COUNTIF(K$8:K110,"Y"),""))</f>
        <v/>
      </c>
    </row>
    <row r="111" spans="2:54" ht="12.75" thickBot="1" x14ac:dyDescent="0.25">
      <c r="B111" s="18"/>
      <c r="C111" s="51" t="str">
        <f t="shared" si="66"/>
        <v>Nick Armitage</v>
      </c>
      <c r="D111" s="7" t="str">
        <f t="shared" si="43"/>
        <v/>
      </c>
      <c r="E111" s="18"/>
      <c r="F111" s="14" t="str">
        <f>IF(C111="","",IF(K111="","",MAX(F$8:F110)+1))</f>
        <v/>
      </c>
      <c r="G111" s="42"/>
      <c r="H111" s="14" t="str">
        <f>IF($G111="","",MAX($H$7:$H110)+1)</f>
        <v/>
      </c>
      <c r="I111" s="14">
        <v>103</v>
      </c>
      <c r="J111" s="97"/>
      <c r="K111" s="112" t="str">
        <f t="shared" si="55"/>
        <v/>
      </c>
      <c r="L111" s="14" t="str">
        <f t="shared" si="60"/>
        <v/>
      </c>
      <c r="M111" s="48"/>
      <c r="P111" s="22">
        <v>5</v>
      </c>
      <c r="Q111" s="22" t="str" cm="1">
        <f t="array" ref="Q111">IF($W111="","",INDEX($G$9:$G$149,$W111))</f>
        <v/>
      </c>
      <c r="R111" s="22" t="str" cm="1">
        <f t="array" ref="R111">IF($W111="","",INDEX($C$9:$C$149,$W111))</f>
        <v/>
      </c>
      <c r="S111" s="52" t="str">
        <f t="shared" si="76"/>
        <v/>
      </c>
      <c r="T111" s="53" t="str">
        <f>IF(S111="","",_xlfn.RANK.EQ(S111,$S$74:$S$126,1)+(COUNTIF(S$73:S111,S111)-1)/10)</f>
        <v/>
      </c>
      <c r="U111" s="53" t="str">
        <f t="shared" si="77"/>
        <v/>
      </c>
      <c r="V111" s="10"/>
      <c r="W111" s="11"/>
      <c r="X111" s="127">
        <v>33</v>
      </c>
      <c r="Y111" s="16" t="s">
        <v>384</v>
      </c>
      <c r="Z111" s="16">
        <v>11101</v>
      </c>
      <c r="AA111" s="16" t="s">
        <v>97</v>
      </c>
      <c r="AB111" s="16" t="s">
        <v>37</v>
      </c>
      <c r="AC111" s="33">
        <v>211.59</v>
      </c>
      <c r="AD111" s="33">
        <v>46.88</v>
      </c>
      <c r="AE111" s="127">
        <v>11</v>
      </c>
      <c r="AF111" s="129" t="str">
        <f t="shared" si="67"/>
        <v>Nick Armitage</v>
      </c>
      <c r="AG111" s="114" t="b">
        <f>IF(Y111="",FALSE,IF(COUNTIF(Y$7:Y110,Y111)&gt;0,TRUE,FALSE))</f>
        <v>0</v>
      </c>
      <c r="AH111" s="114" t="str">
        <f t="shared" ref="AH111" si="84">IF(OR(AG111,AR111="",ISERROR(VLOOKUP(AR111,$N$9:$N$74,1,FALSE))),"","Y")</f>
        <v/>
      </c>
      <c r="AI111" s="80" t="str">
        <f t="shared" si="68"/>
        <v/>
      </c>
      <c r="AJ111" s="81" t="str">
        <f t="shared" si="69"/>
        <v/>
      </c>
      <c r="AK111" s="67" t="str">
        <f t="shared" si="81"/>
        <v/>
      </c>
      <c r="AL111" s="67" t="str">
        <f t="shared" si="82"/>
        <v/>
      </c>
      <c r="AM111" s="67" t="str">
        <f t="shared" si="83"/>
        <v/>
      </c>
      <c r="AN111" s="68" t="str">
        <f>IF(RSRankBy="R. Total",IF(AK111="","",AK111+COUNTIF(AK$8:AK110,AK111)/10),IF(RSRankBy="R. YTD",IF(AL111="","",AL111+COUNTIF(AL$8:AL110,AL111)/10),IF(AM111="","",AM111+COUNTIF(AM$8:AM110,AM111)/10)))</f>
        <v/>
      </c>
      <c r="AO111" s="105" t="str">
        <f t="shared" si="71"/>
        <v/>
      </c>
      <c r="AP111" s="50" t="str">
        <f t="shared" si="72"/>
        <v/>
      </c>
      <c r="AQ111" s="106" t="str">
        <f t="shared" si="73"/>
        <v/>
      </c>
      <c r="AR111" s="47" t="str">
        <f t="shared" si="74"/>
        <v>Nick Armitage</v>
      </c>
      <c r="AS111" s="45">
        <f t="shared" si="75"/>
        <v>9</v>
      </c>
      <c r="BB111" s="14" t="str">
        <f>IF(C111="","",IF(OR(K111="Y",),COUNTIF(K$8:K111,"Y"),""))</f>
        <v/>
      </c>
    </row>
    <row r="112" spans="2:54" ht="12.75" thickBot="1" x14ac:dyDescent="0.25">
      <c r="B112" s="18"/>
      <c r="C112" s="51" t="str">
        <f t="shared" si="66"/>
        <v>Nina Johnston</v>
      </c>
      <c r="D112" s="7" t="str">
        <f t="shared" si="43"/>
        <v/>
      </c>
      <c r="E112" s="18"/>
      <c r="F112" s="14" t="str">
        <f>IF(C112="","",IF(K112="","",MAX(F$8:F111)+1))</f>
        <v/>
      </c>
      <c r="G112" s="42"/>
      <c r="H112" s="14" t="str">
        <f>IF($G112="","",MAX($H$7:$H111)+1)</f>
        <v/>
      </c>
      <c r="I112" s="14">
        <v>104</v>
      </c>
      <c r="J112" s="97"/>
      <c r="K112" s="112" t="str">
        <f t="shared" si="55"/>
        <v/>
      </c>
      <c r="L112" s="14" t="str">
        <f t="shared" si="60"/>
        <v/>
      </c>
      <c r="M112" s="48"/>
      <c r="P112" s="22">
        <v>6</v>
      </c>
      <c r="Q112" s="22" t="str" cm="1">
        <f t="array" ref="Q112">IF($W112="","",INDEX($G$9:$G$149,$W112))</f>
        <v/>
      </c>
      <c r="R112" s="22" t="str" cm="1">
        <f t="array" ref="R112">IF($W112="","",INDEX($C$9:$C$149,$W112))</f>
        <v/>
      </c>
      <c r="S112" s="52" t="str">
        <f t="shared" si="76"/>
        <v/>
      </c>
      <c r="T112" s="53" t="str">
        <f>IF(S112="","",_xlfn.RANK.EQ(S112,$S$74:$S$126,1)+(COUNTIF(S$73:S112,S112)-1)/10)</f>
        <v/>
      </c>
      <c r="U112" s="53" t="str">
        <f t="shared" si="77"/>
        <v/>
      </c>
      <c r="V112" s="10"/>
      <c r="W112" s="11"/>
      <c r="X112" s="127">
        <v>112</v>
      </c>
      <c r="Y112" s="16" t="s">
        <v>351</v>
      </c>
      <c r="Z112" s="16">
        <v>1146580</v>
      </c>
      <c r="AA112" s="16" t="s">
        <v>58</v>
      </c>
      <c r="AB112" s="16" t="s">
        <v>95</v>
      </c>
      <c r="AC112" s="33">
        <v>0.4</v>
      </c>
      <c r="AD112" s="33">
        <v>0.11</v>
      </c>
      <c r="AE112" s="127">
        <v>112</v>
      </c>
      <c r="AF112" s="129" t="str">
        <f t="shared" si="67"/>
        <v>Nina Johnston</v>
      </c>
      <c r="AG112" s="114" t="b">
        <f>IF(Y112="",FALSE,IF(COUNTIF(Y$7:Y111,Y112)&gt;0,TRUE,FALSE))</f>
        <v>0</v>
      </c>
      <c r="AH112" s="114" t="str">
        <f>IF(OR(AG112,AR112="",ISERROR(VLOOKUP(AR112,$N$9:$N$74,1,FALSE))),"","Y")</f>
        <v/>
      </c>
      <c r="AI112" s="80" t="str">
        <f t="shared" si="68"/>
        <v/>
      </c>
      <c r="AJ112" s="81" t="str">
        <f t="shared" si="69"/>
        <v/>
      </c>
      <c r="AK112" s="67" t="str">
        <f t="shared" si="81"/>
        <v/>
      </c>
      <c r="AL112" s="67" t="str">
        <f t="shared" si="82"/>
        <v/>
      </c>
      <c r="AM112" s="67" t="str">
        <f t="shared" si="83"/>
        <v/>
      </c>
      <c r="AN112" s="68" t="str">
        <f>IF(RSRankBy="R. Total",IF(AK112="","",AK112+COUNTIF(AK$8:AK111,AK112)/10),IF(RSRankBy="R. YTD",IF(AL112="","",AL112+COUNTIF(AL$8:AL111,AL112)/10),IF(AM112="","",AM112+COUNTIF(AM$8:AM111,AM112)/10)))</f>
        <v/>
      </c>
      <c r="AO112" s="105" t="str">
        <f t="shared" si="71"/>
        <v/>
      </c>
      <c r="AP112" s="50" t="str">
        <f t="shared" si="72"/>
        <v/>
      </c>
      <c r="AQ112" s="106" t="str">
        <f t="shared" si="73"/>
        <v/>
      </c>
      <c r="AR112" s="47" t="str">
        <f t="shared" si="74"/>
        <v>Nina Johnston</v>
      </c>
      <c r="AS112" s="45">
        <f t="shared" si="75"/>
        <v>9</v>
      </c>
      <c r="BB112" s="14" t="str">
        <f>IF(C112="","",IF(OR(K112="Y",),COUNTIF(K$8:K112,"Y"),""))</f>
        <v/>
      </c>
    </row>
    <row r="113" spans="2:54" ht="12.75" thickBot="1" x14ac:dyDescent="0.25">
      <c r="B113" s="18"/>
      <c r="C113" s="51" t="str">
        <f t="shared" si="66"/>
        <v>Pam Date</v>
      </c>
      <c r="D113" s="7" t="str">
        <f t="shared" si="43"/>
        <v/>
      </c>
      <c r="E113" s="18"/>
      <c r="F113" s="14" t="str">
        <f>IF(C113="","",IF(K113="","",MAX(F$8:F112)+1))</f>
        <v/>
      </c>
      <c r="G113" s="42"/>
      <c r="H113" s="14" t="str">
        <f>IF($G113="","",MAX($H$7:$H112)+1)</f>
        <v/>
      </c>
      <c r="I113" s="14">
        <v>105</v>
      </c>
      <c r="J113" s="97"/>
      <c r="K113" s="112" t="str">
        <f t="shared" si="55"/>
        <v/>
      </c>
      <c r="L113" s="14" t="str">
        <f t="shared" si="60"/>
        <v/>
      </c>
      <c r="M113" s="48"/>
      <c r="P113" s="22">
        <v>7</v>
      </c>
      <c r="Q113" s="22" t="str" cm="1">
        <f t="array" ref="Q113">IF($W113="","",INDEX($G$9:$G$149,$W113))</f>
        <v/>
      </c>
      <c r="R113" s="22" t="str" cm="1">
        <f t="array" ref="R113">IF($W113="","",INDEX($C$9:$C$149,$W113))</f>
        <v/>
      </c>
      <c r="S113" s="52" t="str">
        <f t="shared" si="76"/>
        <v/>
      </c>
      <c r="T113" s="53" t="str">
        <f>IF(S113="","",_xlfn.RANK.EQ(S113,$S$74:$S$126,1)+(COUNTIF(S$73:S113,S113)-1)/10)</f>
        <v/>
      </c>
      <c r="U113" s="53" t="str">
        <f t="shared" si="77"/>
        <v/>
      </c>
      <c r="V113" s="10"/>
      <c r="W113" s="11"/>
      <c r="X113" s="127">
        <v>22</v>
      </c>
      <c r="Y113" s="16" t="s">
        <v>66</v>
      </c>
      <c r="Z113" s="16">
        <v>774685</v>
      </c>
      <c r="AA113" s="16" t="s">
        <v>9</v>
      </c>
      <c r="AB113" s="16" t="s">
        <v>112</v>
      </c>
      <c r="AC113" s="33">
        <v>327.55</v>
      </c>
      <c r="AD113" s="33">
        <v>8.2899999999999991</v>
      </c>
      <c r="AE113" s="127">
        <v>53</v>
      </c>
      <c r="AF113" s="129" t="str">
        <f t="shared" si="67"/>
        <v>Pam Date</v>
      </c>
      <c r="AG113" s="114" t="b">
        <f>IF(Y113="",FALSE,IF(COUNTIF(Y$7:Y112,Y113)&gt;0,TRUE,FALSE))</f>
        <v>0</v>
      </c>
      <c r="AH113" s="114" t="str">
        <f t="shared" ref="AH113:AH165" si="85">IF(OR(AG113,AR113="",ISERROR(VLOOKUP(AR113,$N$9:$N$74,1,FALSE))),"","Y")</f>
        <v/>
      </c>
      <c r="AI113" s="80" t="str">
        <f t="shared" si="68"/>
        <v/>
      </c>
      <c r="AJ113" s="81" t="str">
        <f t="shared" si="69"/>
        <v/>
      </c>
      <c r="AK113" s="67" t="str">
        <f t="shared" si="81"/>
        <v/>
      </c>
      <c r="AL113" s="67" t="str">
        <f t="shared" si="82"/>
        <v/>
      </c>
      <c r="AM113" s="67" t="str">
        <f t="shared" si="83"/>
        <v/>
      </c>
      <c r="AN113" s="68" t="str">
        <f>IF(RSRankBy="R. Total",IF(AK113="","",AK113+COUNTIF(AK$8:AK112,AK113)/10),IF(RSRankBy="R. YTD",IF(AL113="","",AL113+COUNTIF(AL$8:AL112,AL113)/10),IF(AM113="","",AM113+COUNTIF(AM$8:AM112,AM113)/10)))</f>
        <v/>
      </c>
      <c r="AO113" s="105" t="str">
        <f t="shared" si="71"/>
        <v/>
      </c>
      <c r="AP113" s="50" t="str">
        <f t="shared" si="72"/>
        <v/>
      </c>
      <c r="AQ113" s="106" t="str">
        <f t="shared" si="73"/>
        <v/>
      </c>
      <c r="AR113" s="47" t="str">
        <f t="shared" si="74"/>
        <v>Pam Date</v>
      </c>
      <c r="AS113" s="45">
        <f t="shared" si="75"/>
        <v>5</v>
      </c>
      <c r="BB113" s="14" t="str">
        <f>IF(C113="","",IF(OR(K113="Y",),COUNTIF(K$8:K113,"Y"),""))</f>
        <v/>
      </c>
    </row>
    <row r="114" spans="2:54" ht="12.75" thickBot="1" x14ac:dyDescent="0.25">
      <c r="B114" s="18"/>
      <c r="C114" s="51" t="str">
        <f t="shared" si="66"/>
        <v>Patricia Afflick</v>
      </c>
      <c r="D114" s="7" t="str">
        <f t="shared" si="43"/>
        <v/>
      </c>
      <c r="E114" s="18"/>
      <c r="F114" s="14" t="str">
        <f>IF(C114="","",IF(K114="","",MAX(F$8:F113)+1))</f>
        <v/>
      </c>
      <c r="G114" s="42"/>
      <c r="H114" s="14" t="str">
        <f>IF($G114="","",MAX($H$7:$H113)+1)</f>
        <v/>
      </c>
      <c r="I114" s="14">
        <v>106</v>
      </c>
      <c r="J114" s="97"/>
      <c r="K114" s="112" t="str">
        <f t="shared" si="55"/>
        <v/>
      </c>
      <c r="L114" s="14" t="str">
        <f t="shared" si="60"/>
        <v/>
      </c>
      <c r="M114" s="48"/>
      <c r="P114" s="22">
        <v>8</v>
      </c>
      <c r="Q114" s="22" t="str" cm="1">
        <f t="array" ref="Q114">IF($W114="","",INDEX($G$9:$G$149,$W114))</f>
        <v/>
      </c>
      <c r="R114" s="22" t="str" cm="1">
        <f t="array" ref="R114">IF($W114="","",INDEX($C$9:$C$149,$W114))</f>
        <v/>
      </c>
      <c r="S114" s="52" t="str">
        <f t="shared" si="76"/>
        <v/>
      </c>
      <c r="T114" s="53" t="str">
        <f>IF(S114="","",_xlfn.RANK.EQ(S114,$S$74:$S$126,1)+(COUNTIF(S$73:S114,S114)-1)/10)</f>
        <v/>
      </c>
      <c r="U114" s="53" t="str">
        <f t="shared" si="77"/>
        <v/>
      </c>
      <c r="V114" s="10"/>
      <c r="W114" s="11"/>
      <c r="X114" s="127">
        <v>11</v>
      </c>
      <c r="Y114" s="16" t="s">
        <v>372</v>
      </c>
      <c r="Z114" s="16">
        <v>715761</v>
      </c>
      <c r="AA114" s="16" t="s">
        <v>370</v>
      </c>
      <c r="AB114" s="16" t="s">
        <v>17</v>
      </c>
      <c r="AC114" s="33">
        <v>678.22</v>
      </c>
      <c r="AD114" s="33">
        <v>17.64</v>
      </c>
      <c r="AE114" s="127">
        <v>22</v>
      </c>
      <c r="AF114" s="129" t="str">
        <f t="shared" si="67"/>
        <v>Patricia Afflick</v>
      </c>
      <c r="AG114" s="114" t="b">
        <f>IF(Y114="",FALSE,IF(COUNTIF(Y$7:Y113,Y114)&gt;0,TRUE,FALSE))</f>
        <v>0</v>
      </c>
      <c r="AH114" s="114" t="str">
        <f t="shared" si="85"/>
        <v/>
      </c>
      <c r="AI114" s="80" t="str">
        <f t="shared" si="68"/>
        <v/>
      </c>
      <c r="AJ114" s="81" t="str">
        <f t="shared" si="69"/>
        <v/>
      </c>
      <c r="AK114" s="67" t="str">
        <f t="shared" si="81"/>
        <v/>
      </c>
      <c r="AL114" s="67" t="str">
        <f t="shared" si="82"/>
        <v/>
      </c>
      <c r="AM114" s="67" t="str">
        <f t="shared" si="83"/>
        <v/>
      </c>
      <c r="AN114" s="68" t="str">
        <f>IF(RSRankBy="R. Total",IF(AK114="","",AK114+COUNTIF(AK$8:AK113,AK114)/10),IF(RSRankBy="R. YTD",IF(AL114="","",AL114+COUNTIF(AL$8:AL113,AL114)/10),IF(AM114="","",AM114+COUNTIF(AM$8:AM113,AM114)/10)))</f>
        <v/>
      </c>
      <c r="AO114" s="105" t="str">
        <f t="shared" si="71"/>
        <v/>
      </c>
      <c r="AP114" s="50" t="str">
        <f t="shared" si="72"/>
        <v/>
      </c>
      <c r="AQ114" s="106" t="str">
        <f t="shared" ref="AQ114:AQ117" si="86">IF(AP114="","",VLOOKUP(AP114,tblRandRank,4,FALSE))</f>
        <v/>
      </c>
      <c r="AR114" s="47" t="str">
        <f>IF(OR(AG114,Y114=""),"",IF(AS114="",Y114,RIGHT(Y114,LEN(Y114)-(AS114+1))&amp;" "&amp;LEFT(Y114,AS114-1)))</f>
        <v>Patricia Afflick</v>
      </c>
      <c r="AS114" s="45">
        <f t="shared" si="75"/>
        <v>8</v>
      </c>
      <c r="BB114" s="14" t="str">
        <f>IF(C114="","",IF(OR(K114="Y",),COUNTIF(K$8:K114,"Y"),""))</f>
        <v/>
      </c>
    </row>
    <row r="115" spans="2:54" ht="12.75" thickBot="1" x14ac:dyDescent="0.25">
      <c r="B115" s="18"/>
      <c r="C115" s="51" t="str">
        <f t="shared" si="66"/>
        <v>Paul Murray</v>
      </c>
      <c r="D115" s="7" t="str">
        <f t="shared" si="43"/>
        <v/>
      </c>
      <c r="E115" s="18"/>
      <c r="F115" s="14" t="str">
        <f>IF(C115="","",IF(K115="","",MAX(F$8:F114)+1))</f>
        <v/>
      </c>
      <c r="G115" s="42"/>
      <c r="H115" s="14" t="str">
        <f>IF($G115="","",MAX($H$7:$H114)+1)</f>
        <v/>
      </c>
      <c r="I115" s="14">
        <v>107</v>
      </c>
      <c r="J115" s="97"/>
      <c r="K115" s="112" t="str">
        <f t="shared" si="55"/>
        <v/>
      </c>
      <c r="L115" s="14" t="str">
        <f t="shared" si="60"/>
        <v/>
      </c>
      <c r="M115" s="48"/>
      <c r="P115" s="22">
        <v>9</v>
      </c>
      <c r="Q115" s="22" t="str" cm="1">
        <f t="array" ref="Q115">IF($W115="","",INDEX($G$9:$G$149,$W115))</f>
        <v/>
      </c>
      <c r="R115" s="22" t="str" cm="1">
        <f t="array" ref="R115">IF($W115="","",INDEX($C$9:$C$149,$W115))</f>
        <v/>
      </c>
      <c r="S115" s="52" t="str">
        <f t="shared" si="76"/>
        <v/>
      </c>
      <c r="T115" s="53" t="str">
        <f>IF(S115="","",_xlfn.RANK.EQ(S115,$S$74:$S$126,1)+(COUNTIF(S$73:S115,S115)-1)/10)</f>
        <v/>
      </c>
      <c r="U115" s="53" t="str">
        <f t="shared" si="77"/>
        <v/>
      </c>
      <c r="V115" s="10"/>
      <c r="W115" s="11"/>
      <c r="X115" s="127">
        <v>129</v>
      </c>
      <c r="Y115" s="16" t="s">
        <v>1436</v>
      </c>
      <c r="Z115" s="16">
        <v>776351</v>
      </c>
      <c r="AA115" s="16" t="s">
        <v>9</v>
      </c>
      <c r="AB115" s="16" t="s">
        <v>74</v>
      </c>
      <c r="AC115" s="33">
        <v>15.4</v>
      </c>
      <c r="AD115" s="33">
        <v>0</v>
      </c>
      <c r="AE115" s="127">
        <v>0</v>
      </c>
      <c r="AF115" s="129" t="str">
        <f t="shared" si="67"/>
        <v>Paul Murray</v>
      </c>
      <c r="AG115" s="114" t="b">
        <f>IF(Y115="",FALSE,IF(COUNTIF(Y$7:Y114,Y115)&gt;0,TRUE,FALSE))</f>
        <v>0</v>
      </c>
      <c r="AH115" s="114" t="str">
        <f t="shared" si="85"/>
        <v/>
      </c>
      <c r="AI115" s="80" t="str">
        <f t="shared" si="68"/>
        <v/>
      </c>
      <c r="AJ115" s="81" t="str">
        <f t="shared" si="69"/>
        <v/>
      </c>
      <c r="AK115" s="67" t="str">
        <f t="shared" si="81"/>
        <v/>
      </c>
      <c r="AL115" s="67" t="str">
        <f t="shared" si="82"/>
        <v/>
      </c>
      <c r="AM115" s="67" t="str">
        <f t="shared" si="83"/>
        <v/>
      </c>
      <c r="AN115" s="68" t="str">
        <f>IF(RSRankBy="R. Total",IF(AK115="","",AK115+COUNTIF(AK$8:AK114,AK115)/10),IF(RSRankBy="R. YTD",IF(AL115="","",AL115+COUNTIF(AL$8:AL114,AL115)/10),IF(AM115="","",AM115+COUNTIF(AM$8:AM114,AM115)/10)))</f>
        <v/>
      </c>
      <c r="AO115" s="105" t="str">
        <f t="shared" si="71"/>
        <v/>
      </c>
      <c r="AP115" s="50" t="str">
        <f t="shared" si="72"/>
        <v/>
      </c>
      <c r="AQ115" s="106" t="str">
        <f t="shared" si="86"/>
        <v/>
      </c>
      <c r="AR115" s="47" t="str">
        <f t="shared" si="74"/>
        <v>Paul Murray</v>
      </c>
      <c r="AS115" s="45">
        <f t="shared" si="75"/>
        <v>7</v>
      </c>
      <c r="BB115" s="14" t="str">
        <f>IF(C115="","",IF(OR(K115="Y",),COUNTIF(K$8:K115,"Y"),""))</f>
        <v/>
      </c>
    </row>
    <row r="116" spans="2:54" ht="12.75" thickBot="1" x14ac:dyDescent="0.25">
      <c r="B116" s="18"/>
      <c r="C116" s="51" t="str">
        <f t="shared" si="66"/>
        <v>Peggy Ayers</v>
      </c>
      <c r="D116" s="7" t="str">
        <f t="shared" si="43"/>
        <v/>
      </c>
      <c r="E116" s="18"/>
      <c r="F116" s="14" t="str">
        <f>IF(C116="","",IF(K116="","",MAX(F$8:F115)+1))</f>
        <v/>
      </c>
      <c r="G116" s="42"/>
      <c r="H116" s="14" t="str">
        <f>IF($G116="","",MAX($H$7:$H115)+1)</f>
        <v/>
      </c>
      <c r="I116" s="14">
        <v>108</v>
      </c>
      <c r="J116" s="97"/>
      <c r="K116" s="112" t="str">
        <f t="shared" si="55"/>
        <v/>
      </c>
      <c r="L116" s="14" t="str">
        <f t="shared" si="60"/>
        <v/>
      </c>
      <c r="M116" s="48"/>
      <c r="P116" s="22">
        <v>10</v>
      </c>
      <c r="Q116" s="22" t="str" cm="1">
        <f t="array" ref="Q116">IF($W116="","",INDEX($G$9:$G$149,$W116))</f>
        <v/>
      </c>
      <c r="R116" s="22" t="str" cm="1">
        <f t="array" ref="R116">IF($W116="","",INDEX($C$9:$C$149,$W116))</f>
        <v/>
      </c>
      <c r="S116" s="52" t="str">
        <f t="shared" si="76"/>
        <v/>
      </c>
      <c r="T116" s="53" t="str">
        <f>IF(S116="","",_xlfn.RANK.EQ(S116,$S$74:$S$126,1)+(COUNTIF(S$73:S116,S116)-1)/10)</f>
        <v/>
      </c>
      <c r="U116" s="53" t="str">
        <f t="shared" si="77"/>
        <v/>
      </c>
      <c r="V116" s="10"/>
      <c r="W116" s="11"/>
      <c r="X116" s="127">
        <v>32</v>
      </c>
      <c r="Y116" s="16" t="s">
        <v>285</v>
      </c>
      <c r="Z116" s="16">
        <v>512974</v>
      </c>
      <c r="AA116" s="16" t="s">
        <v>58</v>
      </c>
      <c r="AB116" s="16" t="s">
        <v>32</v>
      </c>
      <c r="AC116" s="33">
        <v>231.17</v>
      </c>
      <c r="AD116" s="33">
        <v>3.18</v>
      </c>
      <c r="AE116" s="127">
        <v>83</v>
      </c>
      <c r="AF116" s="129" t="str">
        <f t="shared" si="67"/>
        <v>Peggy Ayers</v>
      </c>
      <c r="AG116" s="114" t="b">
        <f>IF(Y116="",FALSE,IF(COUNTIF(Y$7:Y115,Y116)&gt;0,TRUE,FALSE))</f>
        <v>0</v>
      </c>
      <c r="AH116" s="114" t="str">
        <f t="shared" si="85"/>
        <v/>
      </c>
      <c r="AI116" s="80" t="str">
        <f t="shared" si="68"/>
        <v/>
      </c>
      <c r="AJ116" s="81" t="str">
        <f t="shared" si="69"/>
        <v/>
      </c>
      <c r="AK116" s="67" t="str">
        <f t="shared" si="81"/>
        <v/>
      </c>
      <c r="AL116" s="67" t="str">
        <f t="shared" si="82"/>
        <v/>
      </c>
      <c r="AM116" s="67" t="str">
        <f t="shared" si="83"/>
        <v/>
      </c>
      <c r="AN116" s="68" t="str">
        <f>IF(RSRankBy="R. Total",IF(AK116="","",AK116+COUNTIF(AK$8:AK115,AK116)/10),IF(RSRankBy="R. YTD",IF(AL116="","",AL116+COUNTIF(AL$8:AL115,AL116)/10),IF(AM116="","",AM116+COUNTIF(AM$8:AM115,AM116)/10)))</f>
        <v/>
      </c>
      <c r="AO116" s="105" t="str">
        <f t="shared" si="71"/>
        <v/>
      </c>
      <c r="AP116" s="50" t="str">
        <f t="shared" si="72"/>
        <v/>
      </c>
      <c r="AQ116" s="106" t="str">
        <f t="shared" si="86"/>
        <v/>
      </c>
      <c r="AR116" s="47" t="str">
        <f t="shared" si="74"/>
        <v>Peggy Ayers</v>
      </c>
      <c r="AS116" s="45">
        <f t="shared" si="75"/>
        <v>6</v>
      </c>
      <c r="BB116" s="14" t="str">
        <f>IF(C116="","",IF(OR(K116="Y",),COUNTIF(K$8:K116,"Y"),""))</f>
        <v/>
      </c>
    </row>
    <row r="117" spans="2:54" ht="12.75" thickBot="1" x14ac:dyDescent="0.25">
      <c r="B117" s="18"/>
      <c r="C117" s="51" t="str">
        <f t="shared" si="66"/>
        <v>Pennie Tyrrell</v>
      </c>
      <c r="D117" s="7" t="str">
        <f t="shared" si="43"/>
        <v/>
      </c>
      <c r="E117" s="18"/>
      <c r="F117" s="14" t="str">
        <f>IF(C117="","",IF(K117="","",MAX(F$8:F116)+1))</f>
        <v/>
      </c>
      <c r="G117" s="42"/>
      <c r="H117" s="14" t="str">
        <f>IF($G117="","",MAX($H$7:$H116)+1)</f>
        <v/>
      </c>
      <c r="I117" s="14">
        <v>109</v>
      </c>
      <c r="J117" s="97"/>
      <c r="K117" s="112" t="str">
        <f t="shared" si="55"/>
        <v/>
      </c>
      <c r="L117" s="14" t="str">
        <f t="shared" si="60"/>
        <v/>
      </c>
      <c r="M117" s="48"/>
      <c r="P117" s="22">
        <v>11</v>
      </c>
      <c r="Q117" s="22" t="str" cm="1">
        <f t="array" ref="Q117">IF($W117="","",INDEX($G$9:$G$149,$W117))</f>
        <v/>
      </c>
      <c r="R117" s="22" t="str" cm="1">
        <f t="array" ref="R117">IF($W117="","",INDEX($C$9:$C$149,$W117))</f>
        <v/>
      </c>
      <c r="S117" s="52" t="str">
        <f t="shared" si="76"/>
        <v/>
      </c>
      <c r="T117" s="53" t="str">
        <f>IF(S117="","",_xlfn.RANK.EQ(S117,$S$74:$S$126,1)+(COUNTIF(S$73:S117,S117)-1)/10)</f>
        <v/>
      </c>
      <c r="U117" s="53" t="str">
        <f t="shared" si="77"/>
        <v/>
      </c>
      <c r="V117" s="10"/>
      <c r="W117" s="11"/>
      <c r="X117" s="127">
        <v>81</v>
      </c>
      <c r="Y117" s="16" t="s">
        <v>82</v>
      </c>
      <c r="Z117" s="16">
        <v>934941</v>
      </c>
      <c r="AA117" s="16" t="s">
        <v>58</v>
      </c>
      <c r="AB117" s="16" t="s">
        <v>48</v>
      </c>
      <c r="AC117" s="33">
        <v>28.91</v>
      </c>
      <c r="AD117" s="33">
        <v>2.11</v>
      </c>
      <c r="AE117" s="127">
        <v>93</v>
      </c>
      <c r="AF117" s="129" t="str">
        <f t="shared" si="67"/>
        <v>Pennie Tyrrell</v>
      </c>
      <c r="AG117" s="114" t="b">
        <f>IF(Y117="",FALSE,IF(COUNTIF(Y$7:Y116,Y117)&gt;0,TRUE,FALSE))</f>
        <v>0</v>
      </c>
      <c r="AH117" s="114" t="str">
        <f t="shared" si="85"/>
        <v/>
      </c>
      <c r="AI117" s="80" t="str">
        <f t="shared" si="68"/>
        <v/>
      </c>
      <c r="AJ117" s="81" t="str">
        <f t="shared" si="69"/>
        <v/>
      </c>
      <c r="AK117" s="67" t="str">
        <f t="shared" si="81"/>
        <v/>
      </c>
      <c r="AL117" s="67" t="str">
        <f t="shared" si="82"/>
        <v/>
      </c>
      <c r="AM117" s="67" t="str">
        <f t="shared" si="83"/>
        <v/>
      </c>
      <c r="AN117" s="68" t="str">
        <f>IF(RSRankBy="R. Total",IF(AK117="","",AK117+COUNTIF(AK$8:AK116,AK117)/10),IF(RSRankBy="R. YTD",IF(AL117="","",AL117+COUNTIF(AL$8:AL116,AL117)/10),IF(AM117="","",AM117+COUNTIF(AM$8:AM116,AM117)/10)))</f>
        <v/>
      </c>
      <c r="AO117" s="105" t="str">
        <f t="shared" si="71"/>
        <v/>
      </c>
      <c r="AP117" s="50" t="str">
        <f t="shared" si="72"/>
        <v/>
      </c>
      <c r="AQ117" s="106" t="str">
        <f t="shared" si="86"/>
        <v/>
      </c>
      <c r="AR117" s="47" t="str">
        <f t="shared" si="74"/>
        <v>Pennie Tyrrell</v>
      </c>
      <c r="AS117" s="45">
        <f t="shared" si="75"/>
        <v>8</v>
      </c>
      <c r="BB117" s="14" t="str">
        <f>IF(C117="","",IF(OR(K117="Y",),COUNTIF(K$8:K117,"Y"),""))</f>
        <v/>
      </c>
    </row>
    <row r="118" spans="2:54" ht="12.75" thickBot="1" x14ac:dyDescent="0.25">
      <c r="B118" s="18"/>
      <c r="C118" s="51" t="str">
        <f t="shared" si="66"/>
        <v>Penny Paterson</v>
      </c>
      <c r="D118" s="7" t="str">
        <f t="shared" si="43"/>
        <v/>
      </c>
      <c r="E118" s="18"/>
      <c r="F118" s="14" t="str">
        <f>IF(C118="","",IF(K118="","",MAX(F$8:F117)+1))</f>
        <v/>
      </c>
      <c r="G118" s="42"/>
      <c r="H118" s="14" t="str">
        <f>IF($G118="","",MAX($H$7:$H117)+1)</f>
        <v/>
      </c>
      <c r="I118" s="14">
        <v>110</v>
      </c>
      <c r="J118" s="97"/>
      <c r="K118" s="112" t="str">
        <f t="shared" si="55"/>
        <v/>
      </c>
      <c r="L118" s="14" t="str">
        <f t="shared" si="60"/>
        <v/>
      </c>
      <c r="M118" s="48"/>
      <c r="P118" s="22">
        <v>12</v>
      </c>
      <c r="Q118" s="22" t="str" cm="1">
        <f t="array" ref="Q118">IF($W118="","",INDEX($G$9:$G$149,$W118))</f>
        <v/>
      </c>
      <c r="R118" s="22" t="str" cm="1">
        <f t="array" ref="R118">IF($W118="","",INDEX($C$9:$C$149,$W118))</f>
        <v/>
      </c>
      <c r="S118" s="52" t="str">
        <f t="shared" si="76"/>
        <v/>
      </c>
      <c r="T118" s="53" t="str">
        <f>IF(S118="","",_xlfn.RANK.EQ(S118,$S$74:$S$126,1)+(COUNTIF(S$73:S118,S118)-1)/10)</f>
        <v/>
      </c>
      <c r="U118" s="53" t="str">
        <f t="shared" si="77"/>
        <v/>
      </c>
      <c r="V118" s="10"/>
      <c r="W118" s="11"/>
      <c r="X118" s="127">
        <v>80</v>
      </c>
      <c r="Y118" s="16" t="s">
        <v>96</v>
      </c>
      <c r="Z118" s="16">
        <v>936596</v>
      </c>
      <c r="AA118" s="16" t="s">
        <v>97</v>
      </c>
      <c r="AB118" s="16" t="s">
        <v>48</v>
      </c>
      <c r="AC118" s="33">
        <v>29.01</v>
      </c>
      <c r="AD118" s="33">
        <v>5.09</v>
      </c>
      <c r="AE118" s="127">
        <v>72</v>
      </c>
      <c r="AF118" s="129" t="str">
        <f t="shared" si="67"/>
        <v>Penny Paterson</v>
      </c>
      <c r="AG118" s="114" t="b">
        <f>IF(Y118="",FALSE,IF(COUNTIF(Y$7:Y117,Y118)&gt;0,TRUE,FALSE))</f>
        <v>0</v>
      </c>
      <c r="AH118" s="114" t="str">
        <f t="shared" si="85"/>
        <v/>
      </c>
      <c r="AI118" s="80" t="str">
        <f t="shared" si="68"/>
        <v/>
      </c>
      <c r="AJ118" s="81" t="str">
        <f t="shared" si="69"/>
        <v/>
      </c>
      <c r="AK118" s="67" t="str">
        <f t="shared" si="81"/>
        <v/>
      </c>
      <c r="AL118" s="67" t="str">
        <f t="shared" si="82"/>
        <v/>
      </c>
      <c r="AM118" s="67" t="str">
        <f t="shared" si="83"/>
        <v/>
      </c>
      <c r="AN118" s="68" t="str">
        <f>IF(RSRankBy="R. Total",IF(AK118="","",AK118+COUNTIF(AK$8:AK117,AK118)/10),IF(RSRankBy="R. YTD",IF(AL118="","",AL118+COUNTIF(AL$8:AL117,AL118)/10),IF(AM118="","",AM118+COUNTIF(AM$8:AM117,AM118)/10)))</f>
        <v/>
      </c>
      <c r="AO118" s="105" t="str">
        <f t="shared" si="71"/>
        <v/>
      </c>
      <c r="AP118" s="50" t="str">
        <f t="shared" si="72"/>
        <v/>
      </c>
      <c r="AQ118" s="106" t="str">
        <f t="shared" ref="AQ118:AQ122" si="87">IF(AP118="","",VLOOKUP(AP118,tblRandRank,4,FALSE))</f>
        <v/>
      </c>
      <c r="AR118" s="47" t="str">
        <f t="shared" si="74"/>
        <v>Penny Paterson</v>
      </c>
      <c r="AS118" s="45">
        <f t="shared" si="75"/>
        <v>9</v>
      </c>
      <c r="BB118" s="14" t="str">
        <f>IF(C118="","",IF(OR(K118="Y",),COUNTIF(K$8:K118,"Y"),""))</f>
        <v/>
      </c>
    </row>
    <row r="119" spans="2:54" ht="12.75" thickBot="1" x14ac:dyDescent="0.25">
      <c r="B119" s="18"/>
      <c r="C119" s="51" t="str">
        <f t="shared" si="66"/>
        <v>Peter Culham</v>
      </c>
      <c r="D119" s="7">
        <f t="shared" si="43"/>
        <v>16</v>
      </c>
      <c r="E119" s="18" t="s">
        <v>381</v>
      </c>
      <c r="F119" s="14">
        <f>IF(C119="","",IF(K119="","",MAX(F$8:F118)+1))</f>
        <v>26</v>
      </c>
      <c r="G119" s="42"/>
      <c r="H119" s="14" t="str">
        <f>IF($G119="","",MAX($H$7:$H118)+1)</f>
        <v/>
      </c>
      <c r="I119" s="14">
        <v>111</v>
      </c>
      <c r="J119" s="97"/>
      <c r="K119" s="112" t="str">
        <f t="shared" si="55"/>
        <v>Y</v>
      </c>
      <c r="L119" s="14" t="str">
        <f t="shared" si="60"/>
        <v>Peter Culham</v>
      </c>
      <c r="M119" s="48"/>
      <c r="P119" s="22">
        <v>13</v>
      </c>
      <c r="Q119" s="22" t="str" cm="1">
        <f t="array" ref="Q119">IF($W119="","",INDEX($G$9:$G$149,$W119))</f>
        <v/>
      </c>
      <c r="R119" s="22" t="str" cm="1">
        <f t="array" ref="R119">IF($W119="","",INDEX($C$9:$C$149,$W119))</f>
        <v/>
      </c>
      <c r="S119" s="52" t="str">
        <f t="shared" si="76"/>
        <v/>
      </c>
      <c r="T119" s="53" t="str">
        <f>IF(S119="","",_xlfn.RANK.EQ(S119,$S$74:$S$126,1)+(COUNTIF(S$73:S119,S119)-1)/10)</f>
        <v/>
      </c>
      <c r="U119" s="53" t="str">
        <f t="shared" si="77"/>
        <v/>
      </c>
      <c r="V119" s="10"/>
      <c r="W119" s="11"/>
      <c r="X119" s="127">
        <v>54</v>
      </c>
      <c r="Y119" s="16" t="s">
        <v>79</v>
      </c>
      <c r="Z119" s="16">
        <v>854794</v>
      </c>
      <c r="AA119" s="16" t="s">
        <v>9</v>
      </c>
      <c r="AB119" s="16" t="s">
        <v>25</v>
      </c>
      <c r="AC119" s="33">
        <v>85.38</v>
      </c>
      <c r="AD119" s="33">
        <v>7.62</v>
      </c>
      <c r="AE119" s="127">
        <v>56</v>
      </c>
      <c r="AF119" s="129" t="str">
        <f t="shared" si="67"/>
        <v>Peter Culham</v>
      </c>
      <c r="AG119" s="114" t="b">
        <f>IF(Y119="",FALSE,IF(COUNTIF(Y$7:Y118,Y119)&gt;0,TRUE,FALSE))</f>
        <v>0</v>
      </c>
      <c r="AH119" s="114" t="str">
        <f t="shared" si="85"/>
        <v>Y</v>
      </c>
      <c r="AI119" s="80">
        <f t="shared" si="68"/>
        <v>85.38</v>
      </c>
      <c r="AJ119" s="81">
        <f t="shared" si="69"/>
        <v>7.62</v>
      </c>
      <c r="AK119" s="67">
        <f t="shared" si="81"/>
        <v>11</v>
      </c>
      <c r="AL119" s="67">
        <f t="shared" si="82"/>
        <v>18</v>
      </c>
      <c r="AM119" s="67">
        <f t="shared" si="83"/>
        <v>15</v>
      </c>
      <c r="AN119" s="68">
        <f>IF(RSRankBy="R. Total",IF(AK119="","",AK119+COUNTIF(AK$8:AK118,AK119)/10),IF(RSRankBy="R. YTD",IF(AL119="","",AL119+COUNTIF(AL$8:AL118,AL119)/10),IF(AM119="","",AM119+COUNTIF(AM$8:AM118,AM119)/10)))</f>
        <v>15.1</v>
      </c>
      <c r="AO119" s="105">
        <f t="shared" si="71"/>
        <v>15</v>
      </c>
      <c r="AP119" s="50">
        <f t="shared" si="72"/>
        <v>16</v>
      </c>
      <c r="AQ119" s="106">
        <f t="shared" si="87"/>
        <v>16</v>
      </c>
      <c r="AR119" s="47" t="str">
        <f t="shared" si="74"/>
        <v>Peter Culham</v>
      </c>
      <c r="AS119" s="45">
        <f t="shared" si="75"/>
        <v>7</v>
      </c>
      <c r="BB119" s="14">
        <f>IF(C119="","",IF(OR(K119="Y",),COUNTIF(K$8:K119,"Y"),""))</f>
        <v>26</v>
      </c>
    </row>
    <row r="120" spans="2:54" ht="12.75" thickBot="1" x14ac:dyDescent="0.25">
      <c r="B120" s="18"/>
      <c r="C120" s="51" t="str">
        <f t="shared" si="66"/>
        <v>Peter Gill</v>
      </c>
      <c r="D120" s="7" t="str">
        <f t="shared" si="43"/>
        <v/>
      </c>
      <c r="E120" s="18"/>
      <c r="F120" s="14" t="str">
        <f>IF(C120="","",IF(K120="","",MAX(F$8:F119)+1))</f>
        <v/>
      </c>
      <c r="G120" s="42"/>
      <c r="H120" s="14" t="str">
        <f>IF($G120="","",MAX($H$7:$H119)+1)</f>
        <v/>
      </c>
      <c r="I120" s="14">
        <v>112</v>
      </c>
      <c r="J120" s="97"/>
      <c r="K120" s="112" t="str">
        <f t="shared" si="55"/>
        <v/>
      </c>
      <c r="L120" s="14" t="str">
        <f t="shared" si="60"/>
        <v/>
      </c>
      <c r="M120" s="48"/>
      <c r="P120" s="22">
        <v>14</v>
      </c>
      <c r="Q120" s="22" t="str" cm="1">
        <f t="array" ref="Q120">IF($W120="","",INDEX($G$9:$G$149,$W120))</f>
        <v/>
      </c>
      <c r="R120" s="22" t="str" cm="1">
        <f t="array" ref="R120">IF($W120="","",INDEX($C$9:$C$149,$W120))</f>
        <v/>
      </c>
      <c r="S120" s="52" t="str">
        <f t="shared" si="76"/>
        <v/>
      </c>
      <c r="T120" s="53" t="str">
        <f>IF(S120="","",_xlfn.RANK.EQ(S120,$S$74:$S$126,1)+(COUNTIF(S$73:S120,S120)-1)/10)</f>
        <v/>
      </c>
      <c r="U120" s="53" t="str">
        <f t="shared" si="77"/>
        <v/>
      </c>
      <c r="V120" s="10"/>
      <c r="W120" s="11"/>
      <c r="X120" s="127">
        <v>1</v>
      </c>
      <c r="Y120" s="16" t="s">
        <v>8</v>
      </c>
      <c r="Z120" s="16">
        <v>22381</v>
      </c>
      <c r="AA120" s="16" t="s">
        <v>9</v>
      </c>
      <c r="AB120" s="16" t="s">
        <v>10</v>
      </c>
      <c r="AC120" s="33">
        <v>13530.23</v>
      </c>
      <c r="AD120" s="33">
        <v>310.68</v>
      </c>
      <c r="AE120" s="127">
        <v>1</v>
      </c>
      <c r="AF120" s="129" t="str">
        <f t="shared" si="67"/>
        <v>Peter Gill</v>
      </c>
      <c r="AG120" s="114" t="b">
        <f>IF(Y120="",FALSE,IF(COUNTIF(Y$7:Y119,Y120)&gt;0,TRUE,FALSE))</f>
        <v>0</v>
      </c>
      <c r="AH120" s="114" t="str">
        <f t="shared" si="85"/>
        <v/>
      </c>
      <c r="AI120" s="80" t="str">
        <f t="shared" si="68"/>
        <v/>
      </c>
      <c r="AJ120" s="81" t="str">
        <f t="shared" si="69"/>
        <v/>
      </c>
      <c r="AK120" s="67" t="str">
        <f t="shared" si="81"/>
        <v/>
      </c>
      <c r="AL120" s="67" t="str">
        <f t="shared" si="82"/>
        <v/>
      </c>
      <c r="AM120" s="67" t="str">
        <f t="shared" si="83"/>
        <v/>
      </c>
      <c r="AN120" s="68" t="str">
        <f>IF(RSRankBy="R. Total",IF(AK120="","",AK120+COUNTIF(AK$8:AK119,AK120)/10),IF(RSRankBy="R. YTD",IF(AL120="","",AL120+COUNTIF(AL$8:AL119,AL120)/10),IF(AM120="","",AM120+COUNTIF(AM$8:AM119,AM120)/10)))</f>
        <v/>
      </c>
      <c r="AO120" s="105" t="str">
        <f t="shared" si="71"/>
        <v/>
      </c>
      <c r="AP120" s="50" t="str">
        <f t="shared" si="72"/>
        <v/>
      </c>
      <c r="AQ120" s="106" t="str">
        <f t="shared" si="87"/>
        <v/>
      </c>
      <c r="AR120" s="47" t="str">
        <f t="shared" si="74"/>
        <v>Peter Gill</v>
      </c>
      <c r="AS120" s="45">
        <f t="shared" si="75"/>
        <v>5</v>
      </c>
      <c r="BB120" s="14" t="str">
        <f>IF(C120="","",IF(OR(K120="Y",),COUNTIF(K$8:K120,"Y"),""))</f>
        <v/>
      </c>
    </row>
    <row r="121" spans="2:54" ht="12.75" thickBot="1" x14ac:dyDescent="0.25">
      <c r="B121" s="18"/>
      <c r="C121" s="51" t="str">
        <f t="shared" si="66"/>
        <v>Rae Duffy</v>
      </c>
      <c r="D121" s="7" t="str">
        <f t="shared" si="43"/>
        <v/>
      </c>
      <c r="E121" s="18"/>
      <c r="F121" s="14" t="str">
        <f>IF(C121="","",IF(K121="","",MAX(F$8:F120)+1))</f>
        <v/>
      </c>
      <c r="G121" s="42"/>
      <c r="H121" s="14" t="str">
        <f>IF($G121="","",MAX($H$7:$H120)+1)</f>
        <v/>
      </c>
      <c r="I121" s="14">
        <v>113</v>
      </c>
      <c r="J121" s="97"/>
      <c r="K121" s="112" t="str">
        <f t="shared" si="55"/>
        <v/>
      </c>
      <c r="L121" s="14" t="str">
        <f t="shared" si="60"/>
        <v/>
      </c>
      <c r="M121" s="48"/>
      <c r="P121" s="22">
        <v>15</v>
      </c>
      <c r="Q121" s="22" t="str" cm="1">
        <f t="array" ref="Q121">IF($W121="","",INDEX($G$9:$G$149,$W121))</f>
        <v/>
      </c>
      <c r="R121" s="22" t="str" cm="1">
        <f t="array" ref="R121">IF($W121="","",INDEX($C$9:$C$149,$W121))</f>
        <v/>
      </c>
      <c r="S121" s="52" t="str">
        <f t="shared" si="76"/>
        <v/>
      </c>
      <c r="T121" s="53" t="str">
        <f>IF(S121="","",_xlfn.RANK.EQ(S121,$S$74:$S$126,1)+(COUNTIF(S$73:S121,S121)-1)/10)</f>
        <v/>
      </c>
      <c r="U121" s="53" t="str">
        <f t="shared" si="77"/>
        <v/>
      </c>
      <c r="V121" s="10"/>
      <c r="W121" s="11"/>
      <c r="X121" s="127">
        <v>42</v>
      </c>
      <c r="Y121" s="16" t="s">
        <v>52</v>
      </c>
      <c r="Z121" s="16">
        <v>1015826</v>
      </c>
      <c r="AA121" s="16" t="s">
        <v>9</v>
      </c>
      <c r="AB121" s="16" t="s">
        <v>37</v>
      </c>
      <c r="AC121" s="33">
        <v>126.98</v>
      </c>
      <c r="AD121" s="33">
        <v>21.8</v>
      </c>
      <c r="AE121" s="127">
        <v>15</v>
      </c>
      <c r="AF121" s="129" t="str">
        <f t="shared" si="67"/>
        <v>Rae Duffy</v>
      </c>
      <c r="AG121" s="114" t="b">
        <f>IF(Y121="",FALSE,IF(COUNTIF(Y$7:Y120,Y121)&gt;0,TRUE,FALSE))</f>
        <v>0</v>
      </c>
      <c r="AH121" s="114" t="str">
        <f t="shared" si="85"/>
        <v/>
      </c>
      <c r="AI121" s="80" t="str">
        <f t="shared" si="68"/>
        <v/>
      </c>
      <c r="AJ121" s="81" t="str">
        <f t="shared" si="69"/>
        <v/>
      </c>
      <c r="AK121" s="67" t="str">
        <f t="shared" si="81"/>
        <v/>
      </c>
      <c r="AL121" s="67" t="str">
        <f t="shared" si="82"/>
        <v/>
      </c>
      <c r="AM121" s="67" t="str">
        <f t="shared" si="83"/>
        <v/>
      </c>
      <c r="AN121" s="68" t="str">
        <f>IF(RSRankBy="R. Total",IF(AK121="","",AK121+COUNTIF(AK$8:AK120,AK121)/10),IF(RSRankBy="R. YTD",IF(AL121="","",AL121+COUNTIF(AL$8:AL120,AL121)/10),IF(AM121="","",AM121+COUNTIF(AM$8:AM120,AM121)/10)))</f>
        <v/>
      </c>
      <c r="AO121" s="105" t="str">
        <f t="shared" si="71"/>
        <v/>
      </c>
      <c r="AP121" s="50" t="str">
        <f t="shared" si="72"/>
        <v/>
      </c>
      <c r="AQ121" s="106" t="str">
        <f t="shared" si="87"/>
        <v/>
      </c>
      <c r="AR121" s="47" t="str">
        <f t="shared" si="74"/>
        <v>Rae Duffy</v>
      </c>
      <c r="AS121" s="45">
        <f t="shared" si="75"/>
        <v>6</v>
      </c>
      <c r="BB121" s="14" t="str">
        <f>IF(C121="","",IF(OR(K121="Y",),COUNTIF(K$8:K121,"Y"),""))</f>
        <v/>
      </c>
    </row>
    <row r="122" spans="2:54" ht="12.75" thickBot="1" x14ac:dyDescent="0.25">
      <c r="B122" s="18"/>
      <c r="C122" s="51" t="str">
        <f t="shared" si="66"/>
        <v>Renee Smith</v>
      </c>
      <c r="D122" s="7" t="str">
        <f t="shared" si="43"/>
        <v/>
      </c>
      <c r="E122" s="18"/>
      <c r="F122" s="14" t="str">
        <f>IF(C122="","",IF(K122="","",MAX(F$8:F121)+1))</f>
        <v/>
      </c>
      <c r="G122" s="42"/>
      <c r="H122" s="14" t="str">
        <f>IF($G122="","",MAX($H$7:$H121)+1)</f>
        <v/>
      </c>
      <c r="I122" s="14">
        <v>114</v>
      </c>
      <c r="J122" s="97"/>
      <c r="K122" s="112" t="str">
        <f t="shared" si="55"/>
        <v/>
      </c>
      <c r="L122" s="14" t="str">
        <f t="shared" si="60"/>
        <v/>
      </c>
      <c r="M122" s="48"/>
      <c r="P122" s="22">
        <v>16</v>
      </c>
      <c r="Q122" s="22" t="str" cm="1">
        <f t="array" ref="Q122">IF($W122="","",INDEX($G$9:$G$149,$W122))</f>
        <v/>
      </c>
      <c r="R122" s="22" t="str" cm="1">
        <f t="array" ref="R122">IF($W122="","",INDEX($C$9:$C$149,$W122))</f>
        <v/>
      </c>
      <c r="S122" s="52" t="str">
        <f t="shared" si="76"/>
        <v/>
      </c>
      <c r="T122" s="53" t="str">
        <f>IF(S122="","",_xlfn.RANK.EQ(S122,$S$74:$S$126,1)+(COUNTIF(S$73:S122,S122)-1)/10)</f>
        <v/>
      </c>
      <c r="U122" s="53" t="str">
        <f t="shared" si="77"/>
        <v/>
      </c>
      <c r="V122" s="10"/>
      <c r="W122" s="11"/>
      <c r="X122" s="127">
        <v>93</v>
      </c>
      <c r="Y122" s="16" t="s">
        <v>100</v>
      </c>
      <c r="Z122" s="16">
        <v>1172931</v>
      </c>
      <c r="AA122" s="16" t="s">
        <v>9</v>
      </c>
      <c r="AB122" s="16" t="s">
        <v>63</v>
      </c>
      <c r="AC122" s="33">
        <v>6.34</v>
      </c>
      <c r="AD122" s="33">
        <v>2.62</v>
      </c>
      <c r="AE122" s="127">
        <v>86</v>
      </c>
      <c r="AF122" s="129" t="str">
        <f t="shared" si="67"/>
        <v>Renee Smith</v>
      </c>
      <c r="AG122" s="114" t="b">
        <f>IF(Y122="",FALSE,IF(COUNTIF(Y$7:Y121,Y122)&gt;0,TRUE,FALSE))</f>
        <v>0</v>
      </c>
      <c r="AH122" s="114" t="str">
        <f t="shared" si="85"/>
        <v/>
      </c>
      <c r="AI122" s="80" t="str">
        <f t="shared" si="68"/>
        <v/>
      </c>
      <c r="AJ122" s="81" t="str">
        <f t="shared" si="69"/>
        <v/>
      </c>
      <c r="AK122" s="67" t="str">
        <f t="shared" si="81"/>
        <v/>
      </c>
      <c r="AL122" s="67" t="str">
        <f t="shared" si="82"/>
        <v/>
      </c>
      <c r="AM122" s="67" t="str">
        <f t="shared" si="83"/>
        <v/>
      </c>
      <c r="AN122" s="68" t="str">
        <f>IF(RSRankBy="R. Total",IF(AK122="","",AK122+COUNTIF(AK$8:AK121,AK122)/10),IF(RSRankBy="R. YTD",IF(AL122="","",AL122+COUNTIF(AL$8:AL121,AL122)/10),IF(AM122="","",AM122+COUNTIF(AM$8:AM121,AM122)/10)))</f>
        <v/>
      </c>
      <c r="AO122" s="105" t="str">
        <f t="shared" si="71"/>
        <v/>
      </c>
      <c r="AP122" s="50" t="str">
        <f t="shared" si="72"/>
        <v/>
      </c>
      <c r="AQ122" s="106" t="str">
        <f t="shared" si="87"/>
        <v/>
      </c>
      <c r="AR122" s="47" t="str">
        <f t="shared" si="74"/>
        <v>Renee Smith</v>
      </c>
      <c r="AS122" s="45">
        <f t="shared" si="75"/>
        <v>6</v>
      </c>
      <c r="BB122" s="14" t="str">
        <f>IF(C122="","",IF(OR(K122="Y",),COUNTIF(K$8:K122,"Y"),""))</f>
        <v/>
      </c>
    </row>
    <row r="123" spans="2:54" ht="12.75" thickBot="1" x14ac:dyDescent="0.25">
      <c r="B123" s="18"/>
      <c r="C123" s="51" t="str">
        <f t="shared" si="66"/>
        <v>Rita Lizak</v>
      </c>
      <c r="D123" s="7" t="str">
        <f t="shared" si="43"/>
        <v/>
      </c>
      <c r="E123" s="18"/>
      <c r="F123" s="14" t="str">
        <f>IF(C123="","",IF(K123="","",MAX(F$8:F122)+1))</f>
        <v/>
      </c>
      <c r="G123" s="42"/>
      <c r="H123" s="14" t="str">
        <f>IF($G123="","",MAX($H$7:$H122)+1)</f>
        <v/>
      </c>
      <c r="I123" s="14">
        <v>115</v>
      </c>
      <c r="J123" s="97"/>
      <c r="K123" s="112" t="str">
        <f t="shared" si="55"/>
        <v/>
      </c>
      <c r="L123" s="14" t="str">
        <f t="shared" si="60"/>
        <v/>
      </c>
      <c r="M123" s="48"/>
      <c r="P123" s="22">
        <v>17</v>
      </c>
      <c r="Q123" s="22" t="str" cm="1">
        <f t="array" ref="Q123">IF($W123="","",INDEX($G$9:$G$149,$W123))</f>
        <v/>
      </c>
      <c r="R123" s="22" t="str" cm="1">
        <f t="array" ref="R123">IF($W123="","",INDEX($C$9:$C$149,$W123))</f>
        <v/>
      </c>
      <c r="S123" s="52" t="str">
        <f t="shared" si="76"/>
        <v/>
      </c>
      <c r="T123" s="53" t="str">
        <f>IF(S123="","",_xlfn.RANK.EQ(S123,$S$74:$S$126,1)+(COUNTIF(S$73:S123,S123)-1)/10)</f>
        <v/>
      </c>
      <c r="U123" s="53" t="str">
        <f t="shared" si="77"/>
        <v/>
      </c>
      <c r="V123" s="10"/>
      <c r="W123" s="11"/>
      <c r="X123" s="127">
        <v>27</v>
      </c>
      <c r="Y123" s="16" t="s">
        <v>61</v>
      </c>
      <c r="Z123" s="16">
        <v>321451</v>
      </c>
      <c r="AA123" s="16" t="s">
        <v>58</v>
      </c>
      <c r="AB123" s="16" t="s">
        <v>32</v>
      </c>
      <c r="AC123" s="33">
        <v>266.05</v>
      </c>
      <c r="AD123" s="33">
        <v>13.07</v>
      </c>
      <c r="AE123" s="127">
        <v>38</v>
      </c>
      <c r="AF123" s="129" t="str">
        <f t="shared" si="67"/>
        <v>Rita Lizak</v>
      </c>
      <c r="AG123" s="114" t="b">
        <f>IF(Y123="",FALSE,IF(COUNTIF(Y$7:Y122,Y123)&gt;0,TRUE,FALSE))</f>
        <v>0</v>
      </c>
      <c r="AH123" s="114" t="str">
        <f t="shared" si="85"/>
        <v/>
      </c>
      <c r="AI123" s="80" t="str">
        <f t="shared" si="68"/>
        <v/>
      </c>
      <c r="AJ123" s="81" t="str">
        <f t="shared" si="69"/>
        <v/>
      </c>
      <c r="AK123" s="67" t="str">
        <f t="shared" si="81"/>
        <v/>
      </c>
      <c r="AL123" s="67" t="str">
        <f t="shared" si="82"/>
        <v/>
      </c>
      <c r="AM123" s="67" t="str">
        <f t="shared" si="83"/>
        <v/>
      </c>
      <c r="AN123" s="68" t="str">
        <f>IF(RSRankBy="R. Total",IF(AK123="","",AK123+COUNTIF(AK$8:AK122,AK123)/10),IF(RSRankBy="R. YTD",IF(AL123="","",AL123+COUNTIF(AL$8:AL122,AL123)/10),IF(AM123="","",AM123+COUNTIF(AM$8:AM122,AM123)/10)))</f>
        <v/>
      </c>
      <c r="AO123" s="105" t="str">
        <f t="shared" si="71"/>
        <v/>
      </c>
      <c r="AP123" s="50" t="str">
        <f t="shared" si="72"/>
        <v/>
      </c>
      <c r="AQ123" s="106" t="str">
        <f t="shared" si="73"/>
        <v/>
      </c>
      <c r="AR123" s="47" t="str">
        <f t="shared" si="74"/>
        <v>Rita Lizak</v>
      </c>
      <c r="AS123" s="45">
        <f t="shared" si="75"/>
        <v>6</v>
      </c>
      <c r="BB123" s="14" t="str">
        <f>IF(C123="","",IF(OR(K123="Y",),COUNTIF(K$8:K123,"Y"),""))</f>
        <v/>
      </c>
    </row>
    <row r="124" spans="2:54" ht="12.75" thickBot="1" x14ac:dyDescent="0.25">
      <c r="B124" s="18"/>
      <c r="C124" s="51" t="str">
        <f t="shared" si="66"/>
        <v>Robert Woods</v>
      </c>
      <c r="D124" s="7" t="str">
        <f t="shared" si="43"/>
        <v/>
      </c>
      <c r="E124" s="18"/>
      <c r="F124" s="14" t="str">
        <f>IF(C124="","",IF(K124="","",MAX(F$8:F123)+1))</f>
        <v/>
      </c>
      <c r="G124" s="42"/>
      <c r="H124" s="14" t="str">
        <f>IF($G124="","",MAX($H$7:$H123)+1)</f>
        <v/>
      </c>
      <c r="I124" s="14">
        <v>116</v>
      </c>
      <c r="J124" s="97"/>
      <c r="K124" s="112" t="str">
        <f t="shared" si="55"/>
        <v/>
      </c>
      <c r="L124" s="14" t="str">
        <f t="shared" si="60"/>
        <v/>
      </c>
      <c r="M124" s="48"/>
      <c r="P124" s="22">
        <v>18</v>
      </c>
      <c r="Q124" s="22" t="str" cm="1">
        <f t="array" ref="Q124">IF($W124="","",INDEX($G$9:$G$149,$W124))</f>
        <v/>
      </c>
      <c r="R124" s="22" t="str" cm="1">
        <f t="array" ref="R124">IF($W124="","",INDEX($C$9:$C$149,$W124))</f>
        <v/>
      </c>
      <c r="S124" s="52" t="str">
        <f t="shared" si="76"/>
        <v/>
      </c>
      <c r="T124" s="53" t="str">
        <f>IF(S124="","",_xlfn.RANK.EQ(S124,$S$74:$S$126,1)+(COUNTIF(S$73:S124,S124)-1)/10)</f>
        <v/>
      </c>
      <c r="U124" s="53" t="str">
        <f t="shared" si="77"/>
        <v/>
      </c>
      <c r="V124" s="10"/>
      <c r="W124" s="11"/>
      <c r="X124" s="127">
        <v>100</v>
      </c>
      <c r="Y124" s="16" t="s">
        <v>102</v>
      </c>
      <c r="Z124" s="16">
        <v>1172646</v>
      </c>
      <c r="AA124" s="16" t="s">
        <v>9</v>
      </c>
      <c r="AB124" s="16" t="s">
        <v>87</v>
      </c>
      <c r="AC124" s="33">
        <v>3.86</v>
      </c>
      <c r="AD124" s="33">
        <v>1.33</v>
      </c>
      <c r="AE124" s="127">
        <v>100</v>
      </c>
      <c r="AF124" s="129" t="str">
        <f t="shared" si="67"/>
        <v>Robert Woods</v>
      </c>
      <c r="AG124" s="114" t="b">
        <f>IF(Y124="",FALSE,IF(COUNTIF(Y$7:Y123,Y124)&gt;0,TRUE,FALSE))</f>
        <v>0</v>
      </c>
      <c r="AH124" s="114" t="str">
        <f t="shared" si="85"/>
        <v/>
      </c>
      <c r="AI124" s="80" t="str">
        <f t="shared" si="68"/>
        <v/>
      </c>
      <c r="AJ124" s="81" t="str">
        <f t="shared" si="69"/>
        <v/>
      </c>
      <c r="AK124" s="67" t="str">
        <f t="shared" si="81"/>
        <v/>
      </c>
      <c r="AL124" s="67" t="str">
        <f t="shared" si="82"/>
        <v/>
      </c>
      <c r="AM124" s="67" t="str">
        <f t="shared" si="83"/>
        <v/>
      </c>
      <c r="AN124" s="68" t="str">
        <f>IF(RSRankBy="R. Total",IF(AK124="","",AK124+COUNTIF(AK$8:AK123,AK124)/10),IF(RSRankBy="R. YTD",IF(AL124="","",AL124+COUNTIF(AL$8:AL123,AL124)/10),IF(AM124="","",AM124+COUNTIF(AM$8:AM123,AM124)/10)))</f>
        <v/>
      </c>
      <c r="AO124" s="105" t="str">
        <f t="shared" si="71"/>
        <v/>
      </c>
      <c r="AP124" s="50" t="str">
        <f t="shared" si="72"/>
        <v/>
      </c>
      <c r="AQ124" s="106" t="str">
        <f t="shared" ref="AQ124:AQ126" si="88">IF(AP124="","",VLOOKUP(AP124,tblRandRank,4,FALSE))</f>
        <v/>
      </c>
      <c r="AR124" s="47" t="str">
        <f t="shared" si="74"/>
        <v>Robert Woods</v>
      </c>
      <c r="AS124" s="45">
        <f t="shared" si="75"/>
        <v>6</v>
      </c>
      <c r="BB124" s="14" t="str">
        <f>IF(C124="","",IF(OR(K124="Y",),COUNTIF(K$8:K124,"Y"),""))</f>
        <v/>
      </c>
    </row>
    <row r="125" spans="2:54" ht="12.75" thickBot="1" x14ac:dyDescent="0.25">
      <c r="B125" s="18"/>
      <c r="C125" s="51" t="str">
        <f t="shared" si="66"/>
        <v>Robin Lardner</v>
      </c>
      <c r="D125" s="7">
        <f t="shared" si="43"/>
        <v>13</v>
      </c>
      <c r="E125" s="18" t="s">
        <v>381</v>
      </c>
      <c r="F125" s="14">
        <f>IF(C125="","",IF(K125="","",MAX(F$8:F124)+1))</f>
        <v>27</v>
      </c>
      <c r="G125" s="42"/>
      <c r="H125" s="14" t="str">
        <f>IF($G125="","",MAX($H$7:$H124)+1)</f>
        <v/>
      </c>
      <c r="I125" s="14">
        <v>117</v>
      </c>
      <c r="J125" s="97"/>
      <c r="K125" s="112" t="str">
        <f t="shared" si="55"/>
        <v>Y</v>
      </c>
      <c r="L125" s="14" t="str">
        <f t="shared" si="60"/>
        <v>Robin Lardner</v>
      </c>
      <c r="M125" s="48"/>
      <c r="P125" s="22">
        <v>19</v>
      </c>
      <c r="Q125" s="22" t="str" cm="1">
        <f t="array" ref="Q125">IF($W125="","",INDEX($G$9:$G$149,$W125))</f>
        <v/>
      </c>
      <c r="R125" s="22" t="str" cm="1">
        <f t="array" ref="R125">IF($W125="","",INDEX($C$9:$C$149,$W125))</f>
        <v/>
      </c>
      <c r="S125" s="52" t="str">
        <f t="shared" si="76"/>
        <v/>
      </c>
      <c r="T125" s="53" t="str">
        <f>IF(S125="","",_xlfn.RANK.EQ(S125,$S$74:$S$126,1)+(COUNTIF(S$73:S125,S125)-1)/10)</f>
        <v/>
      </c>
      <c r="U125" s="53" t="str">
        <f t="shared" si="77"/>
        <v/>
      </c>
      <c r="V125" s="10"/>
      <c r="W125" s="11"/>
      <c r="X125" s="127">
        <v>57</v>
      </c>
      <c r="Y125" s="16" t="s">
        <v>83</v>
      </c>
      <c r="Z125" s="16">
        <v>158364</v>
      </c>
      <c r="AA125" s="16" t="s">
        <v>9</v>
      </c>
      <c r="AB125" s="16" t="s">
        <v>25</v>
      </c>
      <c r="AC125" s="33">
        <v>78.22</v>
      </c>
      <c r="AD125" s="33">
        <v>6.79</v>
      </c>
      <c r="AE125" s="127">
        <v>61</v>
      </c>
      <c r="AF125" s="129" t="str">
        <f t="shared" si="67"/>
        <v>Robin Lardner</v>
      </c>
      <c r="AG125" s="114" t="b">
        <f>IF(Y125="",FALSE,IF(COUNTIF(Y$7:Y124,Y125)&gt;0,TRUE,FALSE))</f>
        <v>0</v>
      </c>
      <c r="AH125" s="114" t="str">
        <f t="shared" si="85"/>
        <v>Y</v>
      </c>
      <c r="AI125" s="80">
        <f t="shared" si="68"/>
        <v>78.22</v>
      </c>
      <c r="AJ125" s="81">
        <f t="shared" si="69"/>
        <v>6.79</v>
      </c>
      <c r="AK125" s="67">
        <f t="shared" si="81"/>
        <v>12</v>
      </c>
      <c r="AL125" s="67">
        <f t="shared" si="82"/>
        <v>21</v>
      </c>
      <c r="AM125" s="67">
        <f t="shared" si="83"/>
        <v>17</v>
      </c>
      <c r="AN125" s="68">
        <f>IF(RSRankBy="R. Total",IF(AK125="","",AK125+COUNTIF(AK$8:AK124,AK125)/10),IF(RSRankBy="R. YTD",IF(AL125="","",AL125+COUNTIF(AL$8:AL124,AL125)/10),IF(AM125="","",AM125+COUNTIF(AM$8:AM124,AM125)/10)))</f>
        <v>17</v>
      </c>
      <c r="AO125" s="105">
        <f t="shared" si="71"/>
        <v>18</v>
      </c>
      <c r="AP125" s="50">
        <f t="shared" si="72"/>
        <v>13</v>
      </c>
      <c r="AQ125" s="106">
        <f t="shared" si="88"/>
        <v>13</v>
      </c>
      <c r="AR125" s="47" t="str">
        <f t="shared" si="74"/>
        <v>Robin Lardner</v>
      </c>
      <c r="AS125" s="45">
        <f t="shared" si="75"/>
        <v>8</v>
      </c>
      <c r="BB125" s="14">
        <f>IF(C125="","",IF(OR(K125="Y",),COUNTIF(K$8:K125,"Y"),""))</f>
        <v>27</v>
      </c>
    </row>
    <row r="126" spans="2:54" ht="12.75" thickBot="1" x14ac:dyDescent="0.25">
      <c r="B126" s="18"/>
      <c r="C126" s="51" t="str">
        <f t="shared" si="66"/>
        <v>Roslyn Hughes</v>
      </c>
      <c r="D126" s="7">
        <f t="shared" si="43"/>
        <v>19</v>
      </c>
      <c r="E126" s="18" t="s">
        <v>381</v>
      </c>
      <c r="F126" s="14">
        <f>IF(C126="","",IF(K126="","",MAX(F$8:F125)+1))</f>
        <v>28</v>
      </c>
      <c r="G126" s="42"/>
      <c r="H126" s="14" t="str">
        <f>IF($G126="","",MAX($H$7:$H125)+1)</f>
        <v/>
      </c>
      <c r="I126" s="14">
        <v>118</v>
      </c>
      <c r="J126" s="97"/>
      <c r="K126" s="112" t="str">
        <f t="shared" si="55"/>
        <v>Y</v>
      </c>
      <c r="L126" s="14" t="str">
        <f t="shared" si="60"/>
        <v>Roslyn Hughes</v>
      </c>
      <c r="M126" s="48"/>
      <c r="P126" s="22">
        <v>20</v>
      </c>
      <c r="Q126" s="22" t="str" cm="1">
        <f t="array" ref="Q126">IF($W126="","",INDEX($G$9:$G$149,$W126))</f>
        <v/>
      </c>
      <c r="R126" s="22" t="str" cm="1">
        <f t="array" ref="R126">IF($W126="","",INDEX($C$9:$C$149,$W126))</f>
        <v/>
      </c>
      <c r="S126" s="52" t="str">
        <f t="shared" si="76"/>
        <v/>
      </c>
      <c r="T126" s="53" t="str">
        <f>IF(S126="","",_xlfn.RANK.EQ(S126,$S$74:$S$126,1)+(COUNTIF(S$73:S126,S126)-1)/10)</f>
        <v/>
      </c>
      <c r="U126" s="53" t="str">
        <f t="shared" si="77"/>
        <v/>
      </c>
      <c r="V126" s="10"/>
      <c r="W126" s="11"/>
      <c r="X126" s="127">
        <v>67</v>
      </c>
      <c r="Y126" s="16" t="s">
        <v>73</v>
      </c>
      <c r="Z126" s="16">
        <v>978302</v>
      </c>
      <c r="AA126" s="16" t="s">
        <v>9</v>
      </c>
      <c r="AB126" s="16" t="s">
        <v>25</v>
      </c>
      <c r="AC126" s="33">
        <v>52.76</v>
      </c>
      <c r="AD126" s="33">
        <v>15.85</v>
      </c>
      <c r="AE126" s="127">
        <v>26</v>
      </c>
      <c r="AF126" s="129" t="str">
        <f t="shared" si="67"/>
        <v>Roslyn Hughes</v>
      </c>
      <c r="AG126" s="114" t="b">
        <f>IF(Y126="",FALSE,IF(COUNTIF(Y$7:Y125,Y126)&gt;0,TRUE,FALSE))</f>
        <v>0</v>
      </c>
      <c r="AH126" s="114" t="str">
        <f t="shared" si="85"/>
        <v>Y</v>
      </c>
      <c r="AI126" s="80">
        <f t="shared" si="68"/>
        <v>52.76</v>
      </c>
      <c r="AJ126" s="81">
        <f t="shared" si="69"/>
        <v>15.85</v>
      </c>
      <c r="AK126" s="67">
        <f t="shared" si="81"/>
        <v>17</v>
      </c>
      <c r="AL126" s="67">
        <f t="shared" si="82"/>
        <v>8</v>
      </c>
      <c r="AM126" s="67">
        <f t="shared" si="83"/>
        <v>13</v>
      </c>
      <c r="AN126" s="68">
        <f>IF(RSRankBy="R. Total",IF(AK126="","",AK126+COUNTIF(AK$8:AK125,AK126)/10),IF(RSRankBy="R. YTD",IF(AL126="","",AL126+COUNTIF(AL$8:AL125,AL126)/10),IF(AM126="","",AM126+COUNTIF(AM$8:AM125,AM126)/10)))</f>
        <v>13</v>
      </c>
      <c r="AO126" s="105">
        <f t="shared" si="71"/>
        <v>12</v>
      </c>
      <c r="AP126" s="50">
        <f t="shared" si="72"/>
        <v>19</v>
      </c>
      <c r="AQ126" s="106">
        <f t="shared" si="88"/>
        <v>19</v>
      </c>
      <c r="AR126" s="47" t="str">
        <f t="shared" si="74"/>
        <v>Roslyn Hughes</v>
      </c>
      <c r="AS126" s="45">
        <f t="shared" si="75"/>
        <v>7</v>
      </c>
      <c r="BB126" s="14">
        <f>IF(C126="","",IF(OR(K126="Y",),COUNTIF(K$8:K126,"Y"),""))</f>
        <v>28</v>
      </c>
    </row>
    <row r="127" spans="2:54" ht="12.75" thickBot="1" x14ac:dyDescent="0.25">
      <c r="B127" s="18"/>
      <c r="C127" s="51" t="str">
        <f t="shared" si="66"/>
        <v>Ross Milbourne</v>
      </c>
      <c r="D127" s="7" t="str">
        <f t="shared" si="43"/>
        <v/>
      </c>
      <c r="E127" s="18"/>
      <c r="F127" s="14" t="str">
        <f>IF(C127="","",IF(K127="","",MAX(F$8:F126)+1))</f>
        <v/>
      </c>
      <c r="G127" s="42"/>
      <c r="H127" s="14" t="str">
        <f>IF($G127="","",MAX($H$7:$H126)+1)</f>
        <v/>
      </c>
      <c r="I127" s="14">
        <v>119</v>
      </c>
      <c r="J127" s="97"/>
      <c r="K127" s="112" t="str">
        <f t="shared" si="55"/>
        <v/>
      </c>
      <c r="L127" s="14" t="str">
        <f t="shared" si="60"/>
        <v/>
      </c>
      <c r="M127" s="48"/>
      <c r="V127" s="10"/>
      <c r="W127" s="11"/>
      <c r="X127" s="127">
        <v>14</v>
      </c>
      <c r="Y127" s="16" t="s">
        <v>22</v>
      </c>
      <c r="Z127" s="16">
        <v>448095</v>
      </c>
      <c r="AA127" s="16" t="s">
        <v>9</v>
      </c>
      <c r="AB127" s="16" t="s">
        <v>15</v>
      </c>
      <c r="AC127" s="33">
        <v>560.58000000000004</v>
      </c>
      <c r="AD127" s="33">
        <v>47.27</v>
      </c>
      <c r="AE127" s="127">
        <v>10</v>
      </c>
      <c r="AF127" s="129" t="str">
        <f t="shared" si="67"/>
        <v>Ross Milbourne</v>
      </c>
      <c r="AG127" s="114" t="b">
        <f>IF(Y127="",FALSE,IF(COUNTIF(Y$7:Y126,Y127)&gt;0,TRUE,FALSE))</f>
        <v>0</v>
      </c>
      <c r="AH127" s="114" t="str">
        <f t="shared" si="85"/>
        <v/>
      </c>
      <c r="AI127" s="80" t="str">
        <f t="shared" si="68"/>
        <v/>
      </c>
      <c r="AJ127" s="81" t="str">
        <f t="shared" si="69"/>
        <v/>
      </c>
      <c r="AK127" s="67" t="str">
        <f t="shared" si="81"/>
        <v/>
      </c>
      <c r="AL127" s="67" t="str">
        <f t="shared" si="82"/>
        <v/>
      </c>
      <c r="AM127" s="67" t="str">
        <f t="shared" si="83"/>
        <v/>
      </c>
      <c r="AN127" s="68" t="str">
        <f>IF(RSRankBy="R. Total",IF(AK127="","",AK127+COUNTIF(AK$8:AK126,AK127)/10),IF(RSRankBy="R. YTD",IF(AL127="","",AL127+COUNTIF(AL$8:AL126,AL127)/10),IF(AM127="","",AM127+COUNTIF(AM$8:AM126,AM127)/10)))</f>
        <v/>
      </c>
      <c r="AO127" s="105" t="str">
        <f t="shared" si="71"/>
        <v/>
      </c>
      <c r="AP127" s="50" t="str">
        <f t="shared" si="72"/>
        <v/>
      </c>
      <c r="AQ127" s="106" t="str">
        <f t="shared" ref="AQ127:AQ165" si="89">IF(AP127="","",VLOOKUP(AP127,tblRandRank,4,FALSE))</f>
        <v/>
      </c>
      <c r="AR127" s="47" t="str">
        <f t="shared" si="74"/>
        <v>Ross Milbourne</v>
      </c>
      <c r="AS127" s="45">
        <f t="shared" si="75"/>
        <v>10</v>
      </c>
      <c r="BB127" s="14" t="str">
        <f>IF(C127="","",IF(OR(K127="Y",),COUNTIF(K$8:K127,"Y"),""))</f>
        <v/>
      </c>
    </row>
    <row r="128" spans="2:54" ht="12.75" thickBot="1" x14ac:dyDescent="0.25">
      <c r="B128" s="18"/>
      <c r="C128" s="51" t="str">
        <f t="shared" si="66"/>
        <v>Ross Wade</v>
      </c>
      <c r="D128" s="7" t="str">
        <f t="shared" si="43"/>
        <v/>
      </c>
      <c r="E128" s="18"/>
      <c r="F128" s="14" t="str">
        <f>IF(C128="","",IF(K128="","",MAX(F$8:F127)+1))</f>
        <v/>
      </c>
      <c r="G128" s="42"/>
      <c r="H128" s="14" t="str">
        <f>IF($G128="","",MAX($H$7:$H127)+1)</f>
        <v/>
      </c>
      <c r="I128" s="14">
        <v>120</v>
      </c>
      <c r="J128" s="97"/>
      <c r="K128" s="112" t="str">
        <f t="shared" si="55"/>
        <v/>
      </c>
      <c r="L128" s="14" t="str">
        <f t="shared" si="60"/>
        <v/>
      </c>
      <c r="M128" s="48"/>
      <c r="V128" s="10"/>
      <c r="W128" s="11"/>
      <c r="X128" s="127">
        <v>83</v>
      </c>
      <c r="Y128" s="16" t="s">
        <v>92</v>
      </c>
      <c r="Z128" s="16">
        <v>707163</v>
      </c>
      <c r="AA128" s="16" t="s">
        <v>9</v>
      </c>
      <c r="AB128" s="16" t="s">
        <v>48</v>
      </c>
      <c r="AC128" s="33">
        <v>26.95</v>
      </c>
      <c r="AD128" s="33">
        <v>2.2200000000000002</v>
      </c>
      <c r="AE128" s="127">
        <v>92</v>
      </c>
      <c r="AF128" s="129" t="str">
        <f t="shared" si="67"/>
        <v>Ross Wade</v>
      </c>
      <c r="AG128" s="114" t="b">
        <f>IF(Y128="",FALSE,IF(COUNTIF(Y$7:Y127,Y128)&gt;0,TRUE,FALSE))</f>
        <v>0</v>
      </c>
      <c r="AH128" s="114" t="str">
        <f t="shared" si="85"/>
        <v/>
      </c>
      <c r="AI128" s="80" t="str">
        <f t="shared" si="68"/>
        <v/>
      </c>
      <c r="AJ128" s="81" t="str">
        <f t="shared" si="69"/>
        <v/>
      </c>
      <c r="AK128" s="67" t="str">
        <f t="shared" si="81"/>
        <v/>
      </c>
      <c r="AL128" s="67" t="str">
        <f t="shared" si="82"/>
        <v/>
      </c>
      <c r="AM128" s="67" t="str">
        <f t="shared" si="83"/>
        <v/>
      </c>
      <c r="AN128" s="68" t="str">
        <f>IF(RSRankBy="R. Total",IF(AK128="","",AK128+COUNTIF(AK$8:AK127,AK128)/10),IF(RSRankBy="R. YTD",IF(AL128="","",AL128+COUNTIF(AL$8:AL127,AL128)/10),IF(AM128="","",AM128+COUNTIF(AM$8:AM127,AM128)/10)))</f>
        <v/>
      </c>
      <c r="AO128" s="105" t="str">
        <f t="shared" si="71"/>
        <v/>
      </c>
      <c r="AP128" s="50" t="str">
        <f t="shared" si="72"/>
        <v/>
      </c>
      <c r="AQ128" s="106" t="str">
        <f t="shared" ref="AQ128:AQ157" si="90">IF(AP128="","",VLOOKUP(AP128,tblRandRank,4,FALSE))</f>
        <v/>
      </c>
      <c r="AR128" s="47" t="str">
        <f t="shared" si="74"/>
        <v>Ross Wade</v>
      </c>
      <c r="AS128" s="45">
        <f t="shared" si="75"/>
        <v>5</v>
      </c>
      <c r="BB128" s="14" t="str">
        <f>IF(C128="","",IF(OR(K128="Y",),COUNTIF(K$8:K128,"Y"),""))</f>
        <v/>
      </c>
    </row>
    <row r="129" spans="2:54" ht="12.75" thickBot="1" x14ac:dyDescent="0.25">
      <c r="B129" s="18"/>
      <c r="C129" s="51" t="str">
        <f t="shared" si="66"/>
        <v>Rowena Barton</v>
      </c>
      <c r="D129" s="7" t="str">
        <f t="shared" si="43"/>
        <v/>
      </c>
      <c r="E129" s="18"/>
      <c r="F129" s="14" t="str">
        <f>IF(C129="","",IF(K129="","",MAX(F$8:F128)+1))</f>
        <v/>
      </c>
      <c r="G129" s="42"/>
      <c r="H129" s="14" t="str">
        <f>IF($G129="","",MAX($H$7:$H128)+1)</f>
        <v/>
      </c>
      <c r="I129" s="14">
        <v>121</v>
      </c>
      <c r="J129" s="97"/>
      <c r="K129" s="112" t="str">
        <f t="shared" si="55"/>
        <v/>
      </c>
      <c r="L129" s="14" t="str">
        <f t="shared" si="60"/>
        <v/>
      </c>
      <c r="M129" s="48"/>
      <c r="V129" s="10"/>
      <c r="W129" s="11"/>
      <c r="X129" s="127">
        <v>39</v>
      </c>
      <c r="Y129" s="16" t="s">
        <v>64</v>
      </c>
      <c r="Z129" s="16">
        <v>801305</v>
      </c>
      <c r="AA129" s="16" t="s">
        <v>9</v>
      </c>
      <c r="AB129" s="16" t="s">
        <v>37</v>
      </c>
      <c r="AC129" s="33">
        <v>154.58000000000001</v>
      </c>
      <c r="AD129" s="33">
        <v>6.73</v>
      </c>
      <c r="AE129" s="127">
        <v>62</v>
      </c>
      <c r="AF129" s="129" t="str">
        <f t="shared" si="67"/>
        <v>Rowena Barton</v>
      </c>
      <c r="AG129" s="114" t="b">
        <f>IF(Y129="",FALSE,IF(COUNTIF(Y$7:Y128,Y129)&gt;0,TRUE,FALSE))</f>
        <v>0</v>
      </c>
      <c r="AH129" s="114" t="str">
        <f t="shared" si="85"/>
        <v/>
      </c>
      <c r="AI129" s="80" t="str">
        <f t="shared" si="68"/>
        <v/>
      </c>
      <c r="AJ129" s="81" t="str">
        <f t="shared" si="69"/>
        <v/>
      </c>
      <c r="AK129" s="67" t="str">
        <f t="shared" si="81"/>
        <v/>
      </c>
      <c r="AL129" s="67" t="str">
        <f t="shared" si="82"/>
        <v/>
      </c>
      <c r="AM129" s="67" t="str">
        <f t="shared" si="83"/>
        <v/>
      </c>
      <c r="AN129" s="68" t="str">
        <f>IF(RSRankBy="R. Total",IF(AK129="","",AK129+COUNTIF(AK$8:AK128,AK129)/10),IF(RSRankBy="R. YTD",IF(AL129="","",AL129+COUNTIF(AL$8:AL128,AL129)/10),IF(AM129="","",AM129+COUNTIF(AM$8:AM128,AM129)/10)))</f>
        <v/>
      </c>
      <c r="AO129" s="105" t="str">
        <f t="shared" si="71"/>
        <v/>
      </c>
      <c r="AP129" s="50" t="str">
        <f t="shared" si="72"/>
        <v/>
      </c>
      <c r="AQ129" s="106" t="str">
        <f t="shared" si="90"/>
        <v/>
      </c>
      <c r="AR129" s="47" t="str">
        <f t="shared" si="74"/>
        <v>Rowena Barton</v>
      </c>
      <c r="AS129" s="45">
        <f t="shared" si="75"/>
        <v>7</v>
      </c>
      <c r="BB129" s="14" t="str">
        <f>IF(C129="","",IF(OR(K129="Y",),COUNTIF(K$8:K129,"Y"),""))</f>
        <v/>
      </c>
    </row>
    <row r="130" spans="2:54" ht="12.75" thickBot="1" x14ac:dyDescent="0.25">
      <c r="B130" s="18"/>
      <c r="C130" s="51" t="str">
        <f t="shared" si="66"/>
        <v>Sally Toole</v>
      </c>
      <c r="D130" s="7" t="str">
        <f t="shared" si="43"/>
        <v/>
      </c>
      <c r="E130" s="18"/>
      <c r="F130" s="14" t="str">
        <f>IF(C130="","",IF(K130="","",MAX(F$8:F129)+1))</f>
        <v/>
      </c>
      <c r="G130" s="42"/>
      <c r="H130" s="14" t="str">
        <f>IF($G130="","",MAX($H$7:$H129)+1)</f>
        <v/>
      </c>
      <c r="I130" s="14">
        <v>122</v>
      </c>
      <c r="J130" s="97"/>
      <c r="K130" s="112" t="str">
        <f t="shared" si="55"/>
        <v/>
      </c>
      <c r="L130" s="14" t="str">
        <f t="shared" si="60"/>
        <v/>
      </c>
      <c r="M130" s="48"/>
      <c r="V130" s="10"/>
      <c r="W130" s="11"/>
      <c r="X130" s="127">
        <v>98</v>
      </c>
      <c r="Y130" s="16" t="s">
        <v>101</v>
      </c>
      <c r="Z130" s="16">
        <v>1155776</v>
      </c>
      <c r="AA130" s="16" t="s">
        <v>9</v>
      </c>
      <c r="AB130" s="16" t="s">
        <v>87</v>
      </c>
      <c r="AC130" s="33">
        <v>4.5199999999999996</v>
      </c>
      <c r="AD130" s="33">
        <v>2.42</v>
      </c>
      <c r="AE130" s="127">
        <v>88.5</v>
      </c>
      <c r="AF130" s="129" t="str">
        <f t="shared" si="67"/>
        <v>Sally Toole</v>
      </c>
      <c r="AG130" s="114" t="b">
        <f>IF(Y130="",FALSE,IF(COUNTIF(Y$7:Y129,Y130)&gt;0,TRUE,FALSE))</f>
        <v>0</v>
      </c>
      <c r="AH130" s="114" t="str">
        <f t="shared" si="85"/>
        <v/>
      </c>
      <c r="AI130" s="80" t="str">
        <f t="shared" si="68"/>
        <v/>
      </c>
      <c r="AJ130" s="81" t="str">
        <f t="shared" si="69"/>
        <v/>
      </c>
      <c r="AK130" s="67" t="str">
        <f t="shared" si="81"/>
        <v/>
      </c>
      <c r="AL130" s="67" t="str">
        <f t="shared" si="82"/>
        <v/>
      </c>
      <c r="AM130" s="67" t="str">
        <f t="shared" si="83"/>
        <v/>
      </c>
      <c r="AN130" s="68" t="str">
        <f>IF(RSRankBy="R. Total",IF(AK130="","",AK130+COUNTIF(AK$8:AK129,AK130)/10),IF(RSRankBy="R. YTD",IF(AL130="","",AL130+COUNTIF(AL$8:AL129,AL130)/10),IF(AM130="","",AM130+COUNTIF(AM$8:AM129,AM130)/10)))</f>
        <v/>
      </c>
      <c r="AO130" s="105" t="str">
        <f t="shared" si="71"/>
        <v/>
      </c>
      <c r="AP130" s="50" t="str">
        <f t="shared" si="72"/>
        <v/>
      </c>
      <c r="AQ130" s="106" t="str">
        <f t="shared" si="90"/>
        <v/>
      </c>
      <c r="AR130" s="47" t="str">
        <f t="shared" si="74"/>
        <v>Sally Toole</v>
      </c>
      <c r="AS130" s="45">
        <f t="shared" si="75"/>
        <v>6</v>
      </c>
      <c r="BB130" s="14" t="str">
        <f>IF(C130="","",IF(OR(K130="Y",),COUNTIF(K$8:K130,"Y"),""))</f>
        <v/>
      </c>
    </row>
    <row r="131" spans="2:54" ht="12.75" thickBot="1" x14ac:dyDescent="0.25">
      <c r="B131" s="18"/>
      <c r="C131" s="51" t="str">
        <f t="shared" si="66"/>
        <v>Simon Brown</v>
      </c>
      <c r="D131" s="7" t="str">
        <f t="shared" si="43"/>
        <v/>
      </c>
      <c r="E131" s="18"/>
      <c r="F131" s="14" t="str">
        <f>IF(C131="","",IF(K131="","",MAX(F$8:F130)+1))</f>
        <v/>
      </c>
      <c r="G131" s="42"/>
      <c r="H131" s="14" t="str">
        <f>IF($G131="","",MAX($H$7:$H130)+1)</f>
        <v/>
      </c>
      <c r="I131" s="14">
        <v>123</v>
      </c>
      <c r="J131" s="97"/>
      <c r="K131" s="112" t="str">
        <f t="shared" si="55"/>
        <v/>
      </c>
      <c r="L131" s="14" t="str">
        <f t="shared" si="60"/>
        <v/>
      </c>
      <c r="M131" s="48"/>
      <c r="V131" s="10"/>
      <c r="W131" s="11"/>
      <c r="X131" s="127">
        <v>117</v>
      </c>
      <c r="Y131" s="16" t="s">
        <v>1424</v>
      </c>
      <c r="Z131" s="16">
        <v>1243098</v>
      </c>
      <c r="AA131" s="16" t="s">
        <v>9</v>
      </c>
      <c r="AB131" s="16" t="s">
        <v>95</v>
      </c>
      <c r="AC131" s="33">
        <v>0</v>
      </c>
      <c r="AD131" s="33">
        <v>0</v>
      </c>
      <c r="AE131" s="127">
        <v>0</v>
      </c>
      <c r="AF131" s="129" t="str">
        <f t="shared" si="67"/>
        <v>Simon Brown</v>
      </c>
      <c r="AG131" s="114" t="b">
        <f>IF(Y131="",FALSE,IF(COUNTIF(Y$7:Y130,Y131)&gt;0,TRUE,FALSE))</f>
        <v>0</v>
      </c>
      <c r="AH131" s="114" t="str">
        <f t="shared" si="85"/>
        <v/>
      </c>
      <c r="AI131" s="80" t="str">
        <f t="shared" si="68"/>
        <v/>
      </c>
      <c r="AJ131" s="81" t="str">
        <f t="shared" si="69"/>
        <v/>
      </c>
      <c r="AK131" s="67" t="str">
        <f t="shared" si="81"/>
        <v/>
      </c>
      <c r="AL131" s="67" t="str">
        <f t="shared" si="82"/>
        <v/>
      </c>
      <c r="AM131" s="67" t="str">
        <f t="shared" si="83"/>
        <v/>
      </c>
      <c r="AN131" s="68" t="str">
        <f>IF(RSRankBy="R. Total",IF(AK131="","",AK131+COUNTIF(AK$8:AK130,AK131)/10),IF(RSRankBy="R. YTD",IF(AL131="","",AL131+COUNTIF(AL$8:AL130,AL131)/10),IF(AM131="","",AM131+COUNTIF(AM$8:AM130,AM131)/10)))</f>
        <v/>
      </c>
      <c r="AO131" s="105" t="str">
        <f t="shared" si="71"/>
        <v/>
      </c>
      <c r="AP131" s="50" t="str">
        <f t="shared" si="72"/>
        <v/>
      </c>
      <c r="AQ131" s="106" t="str">
        <f t="shared" si="90"/>
        <v/>
      </c>
      <c r="AR131" s="47" t="str">
        <f t="shared" si="74"/>
        <v>Simon Brown</v>
      </c>
      <c r="AS131" s="45">
        <f t="shared" si="75"/>
        <v>6</v>
      </c>
      <c r="BB131" s="14" t="str">
        <f>IF(C131="","",IF(OR(K131="Y",),COUNTIF(K$8:K131,"Y"),""))</f>
        <v/>
      </c>
    </row>
    <row r="132" spans="2:54" ht="12.75" thickBot="1" x14ac:dyDescent="0.25">
      <c r="B132" s="17"/>
      <c r="C132" s="51" t="str">
        <f t="shared" si="66"/>
        <v>Sonya Kinser</v>
      </c>
      <c r="D132" s="7" t="str">
        <f t="shared" si="43"/>
        <v/>
      </c>
      <c r="E132" s="18"/>
      <c r="F132" s="14" t="str">
        <f>IF(C132="","",IF(K132="","",MAX(F$8:F131)+1))</f>
        <v/>
      </c>
      <c r="G132" s="42"/>
      <c r="H132" s="14" t="str">
        <f>IF($G132="","",MAX($H$7:$H131)+1)</f>
        <v/>
      </c>
      <c r="I132" s="14">
        <v>124</v>
      </c>
      <c r="J132" s="97"/>
      <c r="K132" s="112" t="str">
        <f t="shared" si="55"/>
        <v/>
      </c>
      <c r="L132" s="14" t="str">
        <f t="shared" si="60"/>
        <v/>
      </c>
      <c r="M132" s="48"/>
      <c r="V132" s="10"/>
      <c r="X132" s="127">
        <v>124</v>
      </c>
      <c r="Y132" s="16" t="s">
        <v>1431</v>
      </c>
      <c r="Z132" s="16">
        <v>1231650</v>
      </c>
      <c r="AA132" s="16" t="s">
        <v>9</v>
      </c>
      <c r="AB132" s="16" t="s">
        <v>95</v>
      </c>
      <c r="AC132" s="33">
        <v>0</v>
      </c>
      <c r="AD132" s="33">
        <v>0</v>
      </c>
      <c r="AE132" s="127">
        <v>0</v>
      </c>
      <c r="AF132" s="129" t="str">
        <f t="shared" si="67"/>
        <v>Sonya Kinser</v>
      </c>
      <c r="AG132" s="114" t="b">
        <f>IF(Y132="",FALSE,IF(COUNTIF(Y$7:Y131,Y132)&gt;0,TRUE,FALSE))</f>
        <v>0</v>
      </c>
      <c r="AH132" s="114" t="str">
        <f t="shared" si="85"/>
        <v/>
      </c>
      <c r="AI132" s="80" t="str">
        <f t="shared" si="68"/>
        <v/>
      </c>
      <c r="AJ132" s="81" t="str">
        <f t="shared" si="69"/>
        <v/>
      </c>
      <c r="AK132" s="67" t="str">
        <f t="shared" si="81"/>
        <v/>
      </c>
      <c r="AL132" s="67" t="str">
        <f t="shared" si="82"/>
        <v/>
      </c>
      <c r="AM132" s="67" t="str">
        <f t="shared" si="83"/>
        <v/>
      </c>
      <c r="AN132" s="68" t="str">
        <f>IF(RSRankBy="R. Total",IF(AK132="","",AK132+COUNTIF(AK$8:AK131,AK132)/10),IF(RSRankBy="R. YTD",IF(AL132="","",AL132+COUNTIF(AL$8:AL131,AL132)/10),IF(AM132="","",AM132+COUNTIF(AM$8:AM131,AM132)/10)))</f>
        <v/>
      </c>
      <c r="AO132" s="105" t="str">
        <f t="shared" si="71"/>
        <v/>
      </c>
      <c r="AP132" s="50" t="str">
        <f t="shared" si="72"/>
        <v/>
      </c>
      <c r="AQ132" s="106" t="str">
        <f t="shared" si="90"/>
        <v/>
      </c>
      <c r="AR132" s="47" t="str">
        <f t="shared" si="74"/>
        <v>Sonya Kinser</v>
      </c>
      <c r="AS132" s="45">
        <f t="shared" si="75"/>
        <v>7</v>
      </c>
      <c r="BB132" s="14" t="str">
        <f>IF(C132="","",IF(OR(K132="Y",),COUNTIF(K$8:K132,"Y"),""))</f>
        <v/>
      </c>
    </row>
    <row r="133" spans="2:54" ht="12.75" thickBot="1" x14ac:dyDescent="0.25">
      <c r="B133" s="18"/>
      <c r="C133" s="51" t="str">
        <f t="shared" si="66"/>
        <v>Stephanie Badger</v>
      </c>
      <c r="D133" s="7" t="str">
        <f t="shared" si="43"/>
        <v/>
      </c>
      <c r="E133" s="18"/>
      <c r="F133" s="14" t="str">
        <f>IF(C133="","",IF(K133="","",MAX(F$8:F132)+1))</f>
        <v/>
      </c>
      <c r="G133" s="42"/>
      <c r="H133" s="14" t="str">
        <f>IF($G133="","",MAX($H$7:$H132)+1)</f>
        <v/>
      </c>
      <c r="I133" s="14">
        <v>125</v>
      </c>
      <c r="J133" s="97"/>
      <c r="K133" s="112" t="str">
        <f t="shared" si="55"/>
        <v/>
      </c>
      <c r="L133" s="14" t="str">
        <f t="shared" si="60"/>
        <v/>
      </c>
      <c r="M133" s="48"/>
      <c r="V133" s="10"/>
      <c r="X133" s="127">
        <v>20</v>
      </c>
      <c r="Y133" s="16" t="s">
        <v>29</v>
      </c>
      <c r="Z133" s="16">
        <v>450332</v>
      </c>
      <c r="AA133" s="16" t="s">
        <v>30</v>
      </c>
      <c r="AB133" s="16" t="s">
        <v>19</v>
      </c>
      <c r="AC133" s="33">
        <v>356.16</v>
      </c>
      <c r="AD133" s="33">
        <v>16.3</v>
      </c>
      <c r="AE133" s="127">
        <v>24</v>
      </c>
      <c r="AF133" s="129" t="str">
        <f t="shared" si="67"/>
        <v>Stephanie Badger</v>
      </c>
      <c r="AG133" s="114" t="b">
        <f>IF(Y133="",FALSE,IF(COUNTIF(Y$7:Y132,Y133)&gt;0,TRUE,FALSE))</f>
        <v>0</v>
      </c>
      <c r="AH133" s="114" t="str">
        <f t="shared" si="85"/>
        <v/>
      </c>
      <c r="AI133" s="80" t="str">
        <f t="shared" si="68"/>
        <v/>
      </c>
      <c r="AJ133" s="81" t="str">
        <f t="shared" si="69"/>
        <v/>
      </c>
      <c r="AK133" s="67" t="str">
        <f t="shared" si="81"/>
        <v/>
      </c>
      <c r="AL133" s="67" t="str">
        <f t="shared" si="82"/>
        <v/>
      </c>
      <c r="AM133" s="67" t="str">
        <f t="shared" si="83"/>
        <v/>
      </c>
      <c r="AN133" s="68" t="str">
        <f>IF(RSRankBy="R. Total",IF(AK133="","",AK133+COUNTIF(AK$8:AK132,AK133)/10),IF(RSRankBy="R. YTD",IF(AL133="","",AL133+COUNTIF(AL$8:AL132,AL133)/10),IF(AM133="","",AM133+COUNTIF(AM$8:AM132,AM133)/10)))</f>
        <v/>
      </c>
      <c r="AO133" s="105" t="str">
        <f t="shared" si="71"/>
        <v/>
      </c>
      <c r="AP133" s="50" t="str">
        <f t="shared" si="72"/>
        <v/>
      </c>
      <c r="AQ133" s="106" t="str">
        <f t="shared" si="90"/>
        <v/>
      </c>
      <c r="AR133" s="47" t="str">
        <f t="shared" si="74"/>
        <v>Stephanie Badger</v>
      </c>
      <c r="AS133" s="45">
        <f t="shared" si="75"/>
        <v>7</v>
      </c>
      <c r="BB133" s="14" t="str">
        <f>IF(C133="","",IF(OR(K133="Y",),COUNTIF(K$8:K133,"Y"),""))</f>
        <v/>
      </c>
    </row>
    <row r="134" spans="2:54" ht="12.75" thickBot="1" x14ac:dyDescent="0.25">
      <c r="B134" s="18"/>
      <c r="C134" s="51" t="str">
        <f t="shared" si="66"/>
        <v>Stephen Brand</v>
      </c>
      <c r="D134" s="7" t="str">
        <f t="shared" si="43"/>
        <v/>
      </c>
      <c r="E134" s="18"/>
      <c r="F134" s="14" t="str">
        <f>IF(C134="","",IF(K134="","",MAX(F$8:F133)+1))</f>
        <v/>
      </c>
      <c r="G134" s="42"/>
      <c r="H134" s="14" t="str">
        <f>IF($G134="","",MAX($H$7:$H133)+1)</f>
        <v/>
      </c>
      <c r="I134" s="14">
        <v>126</v>
      </c>
      <c r="J134" s="97"/>
      <c r="K134" s="112" t="str">
        <f t="shared" si="55"/>
        <v/>
      </c>
      <c r="L134" s="14" t="str">
        <f t="shared" si="60"/>
        <v/>
      </c>
      <c r="M134" s="48"/>
      <c r="V134" s="10"/>
      <c r="X134" s="127">
        <v>108</v>
      </c>
      <c r="Y134" s="16" t="s">
        <v>347</v>
      </c>
      <c r="Z134" s="16">
        <v>1240234</v>
      </c>
      <c r="AA134" s="16" t="s">
        <v>9</v>
      </c>
      <c r="AB134" s="16" t="s">
        <v>95</v>
      </c>
      <c r="AC134" s="33">
        <v>1.56</v>
      </c>
      <c r="AD134" s="33">
        <v>1.56</v>
      </c>
      <c r="AE134" s="127">
        <v>99</v>
      </c>
      <c r="AF134" s="129" t="str">
        <f t="shared" si="67"/>
        <v>Stephen Brand</v>
      </c>
      <c r="AG134" s="114" t="b">
        <f>IF(Y134="",FALSE,IF(COUNTIF(Y$7:Y133,Y134)&gt;0,TRUE,FALSE))</f>
        <v>0</v>
      </c>
      <c r="AH134" s="114" t="str">
        <f t="shared" si="85"/>
        <v/>
      </c>
      <c r="AI134" s="80" t="str">
        <f t="shared" si="68"/>
        <v/>
      </c>
      <c r="AJ134" s="81" t="str">
        <f t="shared" si="69"/>
        <v/>
      </c>
      <c r="AK134" s="67" t="str">
        <f t="shared" si="81"/>
        <v/>
      </c>
      <c r="AL134" s="67" t="str">
        <f t="shared" si="82"/>
        <v/>
      </c>
      <c r="AM134" s="67" t="str">
        <f t="shared" si="83"/>
        <v/>
      </c>
      <c r="AN134" s="68" t="str">
        <f>IF(RSRankBy="R. Total",IF(AK134="","",AK134+COUNTIF(AK$8:AK133,AK134)/10),IF(RSRankBy="R. YTD",IF(AL134="","",AL134+COUNTIF(AL$8:AL133,AL134)/10),IF(AM134="","",AM134+COUNTIF(AM$8:AM133,AM134)/10)))</f>
        <v/>
      </c>
      <c r="AO134" s="105" t="str">
        <f t="shared" si="71"/>
        <v/>
      </c>
      <c r="AP134" s="50" t="str">
        <f t="shared" si="72"/>
        <v/>
      </c>
      <c r="AQ134" s="106" t="str">
        <f t="shared" si="90"/>
        <v/>
      </c>
      <c r="AR134" s="47" t="str">
        <f t="shared" si="74"/>
        <v>Stephen Brand</v>
      </c>
      <c r="AS134" s="45">
        <f t="shared" si="75"/>
        <v>6</v>
      </c>
      <c r="BB134" s="14" t="str">
        <f>IF(C134="","",IF(OR(K134="Y",),COUNTIF(K$8:K134,"Y"),""))</f>
        <v/>
      </c>
    </row>
    <row r="135" spans="2:54" ht="12.75" thickBot="1" x14ac:dyDescent="0.25">
      <c r="B135" s="18"/>
      <c r="C135" s="51" t="str">
        <f t="shared" si="66"/>
        <v>Sue Bateman</v>
      </c>
      <c r="D135" s="7">
        <f t="shared" si="43"/>
        <v>26</v>
      </c>
      <c r="E135" s="18" t="s">
        <v>381</v>
      </c>
      <c r="F135" s="14">
        <f>IF(C135="","",IF(K135="","",MAX(F$8:F134)+1))</f>
        <v>29</v>
      </c>
      <c r="G135" s="42"/>
      <c r="H135" s="14" t="str">
        <f>IF($G135="","",MAX($H$7:$H134)+1)</f>
        <v/>
      </c>
      <c r="I135" s="14">
        <v>127</v>
      </c>
      <c r="J135" s="97"/>
      <c r="K135" s="112" t="str">
        <f t="shared" si="55"/>
        <v>Y</v>
      </c>
      <c r="L135" s="14" t="str">
        <f t="shared" si="60"/>
        <v>Sue Bateman</v>
      </c>
      <c r="M135" s="48"/>
      <c r="V135" s="10"/>
      <c r="X135" s="127">
        <v>28</v>
      </c>
      <c r="Y135" s="16" t="s">
        <v>36</v>
      </c>
      <c r="Z135" s="16">
        <v>656526</v>
      </c>
      <c r="AA135" s="16" t="s">
        <v>9</v>
      </c>
      <c r="AB135" s="16" t="s">
        <v>19</v>
      </c>
      <c r="AC135" s="33">
        <v>251.62</v>
      </c>
      <c r="AD135" s="33">
        <v>20.09</v>
      </c>
      <c r="AE135" s="127">
        <v>17</v>
      </c>
      <c r="AF135" s="129" t="str">
        <f t="shared" si="67"/>
        <v>Sue Bateman</v>
      </c>
      <c r="AG135" s="114" t="b">
        <f>IF(Y135="",FALSE,IF(COUNTIF(Y$7:Y134,Y135)&gt;0,TRUE,FALSE))</f>
        <v>0</v>
      </c>
      <c r="AH135" s="114" t="str">
        <f t="shared" si="85"/>
        <v>Y</v>
      </c>
      <c r="AI135" s="80">
        <f t="shared" si="68"/>
        <v>251.62</v>
      </c>
      <c r="AJ135" s="81">
        <f t="shared" si="69"/>
        <v>20.09</v>
      </c>
      <c r="AK135" s="67">
        <f t="shared" ref="AK135:AK165" si="91">IF(AI135="","",_xlfn.RANK.EQ(AI135,$AI$9:$AI$165))</f>
        <v>6</v>
      </c>
      <c r="AL135" s="67">
        <f t="shared" ref="AL135:AL165" si="92">IF(AJ135="","",_xlfn.RANK.EQ(AJ135,$AJ$9:$AJ$165))</f>
        <v>6</v>
      </c>
      <c r="AM135" s="67">
        <f t="shared" ref="AM135:AM165" si="93">IF(OR(AK135="",AL135=""),"",ROUND(AVERAGE(AK135:AL135),0))</f>
        <v>6</v>
      </c>
      <c r="AN135" s="68">
        <f>IF(RSRankBy="R. Total",IF(AK135="","",AK135+COUNTIF(AK$8:AK134,AK135)/10),IF(RSRankBy="R. YTD",IF(AL135="","",AL135+COUNTIF(AL$8:AL134,AL135)/10),IF(AM135="","",AM135+COUNTIF(AM$8:AM134,AM135)/10)))</f>
        <v>6.1</v>
      </c>
      <c r="AO135" s="105">
        <f t="shared" si="71"/>
        <v>5</v>
      </c>
      <c r="AP135" s="50">
        <f t="shared" si="72"/>
        <v>26</v>
      </c>
      <c r="AQ135" s="106">
        <f t="shared" si="90"/>
        <v>26</v>
      </c>
      <c r="AR135" s="47" t="str">
        <f t="shared" si="74"/>
        <v>Sue Bateman</v>
      </c>
      <c r="AS135" s="45">
        <f t="shared" si="75"/>
        <v>8</v>
      </c>
      <c r="BB135" s="14">
        <f>IF(C135="","",IF(OR(K135="Y",),COUNTIF(K$8:K135,"Y"),""))</f>
        <v>29</v>
      </c>
    </row>
    <row r="136" spans="2:54" ht="12.75" thickBot="1" x14ac:dyDescent="0.25">
      <c r="B136" s="18"/>
      <c r="C136" s="51" t="str">
        <f t="shared" si="66"/>
        <v>Sue Gosewisch</v>
      </c>
      <c r="D136" s="7" t="str">
        <f t="shared" si="43"/>
        <v/>
      </c>
      <c r="E136" s="18"/>
      <c r="F136" s="14" t="str">
        <f>IF(C136="","",IF(K136="","",MAX(F$8:F135)+1))</f>
        <v/>
      </c>
      <c r="G136" s="42"/>
      <c r="H136" s="14" t="str">
        <f>IF($G136="","",MAX($H$7:$H135)+1)</f>
        <v/>
      </c>
      <c r="I136" s="14">
        <v>128</v>
      </c>
      <c r="J136" s="97"/>
      <c r="K136" s="112" t="str">
        <f t="shared" si="55"/>
        <v/>
      </c>
      <c r="L136" s="14" t="str">
        <f t="shared" si="60"/>
        <v/>
      </c>
      <c r="M136" s="48"/>
      <c r="V136" s="10"/>
      <c r="X136" s="127">
        <v>97</v>
      </c>
      <c r="Y136" s="16" t="s">
        <v>286</v>
      </c>
      <c r="Z136" s="16">
        <v>1082043</v>
      </c>
      <c r="AA136" s="16" t="s">
        <v>58</v>
      </c>
      <c r="AB136" s="16" t="s">
        <v>87</v>
      </c>
      <c r="AC136" s="33">
        <v>4.7699999999999996</v>
      </c>
      <c r="AD136" s="33">
        <v>1.21</v>
      </c>
      <c r="AE136" s="127">
        <v>103</v>
      </c>
      <c r="AF136" s="129" t="str">
        <f t="shared" si="67"/>
        <v>Sue Gosewisch</v>
      </c>
      <c r="AG136" s="114" t="b">
        <f>IF(Y136="",FALSE,IF(COUNTIF(Y$7:Y135,Y136)&gt;0,TRUE,FALSE))</f>
        <v>0</v>
      </c>
      <c r="AH136" s="114" t="str">
        <f t="shared" si="85"/>
        <v/>
      </c>
      <c r="AI136" s="80" t="str">
        <f t="shared" si="68"/>
        <v/>
      </c>
      <c r="AJ136" s="81" t="str">
        <f t="shared" si="69"/>
        <v/>
      </c>
      <c r="AK136" s="67" t="str">
        <f t="shared" si="91"/>
        <v/>
      </c>
      <c r="AL136" s="67" t="str">
        <f t="shared" si="92"/>
        <v/>
      </c>
      <c r="AM136" s="67" t="str">
        <f t="shared" si="93"/>
        <v/>
      </c>
      <c r="AN136" s="68" t="str">
        <f>IF(RSRankBy="R. Total",IF(AK136="","",AK136+COUNTIF(AK$8:AK135,AK136)/10),IF(RSRankBy="R. YTD",IF(AL136="","",AL136+COUNTIF(AL$8:AL135,AL136)/10),IF(AM136="","",AM136+COUNTIF(AM$8:AM135,AM136)/10)))</f>
        <v/>
      </c>
      <c r="AO136" s="105" t="str">
        <f t="shared" si="71"/>
        <v/>
      </c>
      <c r="AP136" s="50" t="str">
        <f t="shared" si="72"/>
        <v/>
      </c>
      <c r="AQ136" s="106" t="str">
        <f t="shared" si="90"/>
        <v/>
      </c>
      <c r="AR136" s="47" t="str">
        <f t="shared" si="74"/>
        <v>Sue Gosewisch</v>
      </c>
      <c r="AS136" s="45">
        <f t="shared" si="75"/>
        <v>10</v>
      </c>
      <c r="BB136" s="14" t="str">
        <f>IF(C136="","",IF(OR(K136="Y",),COUNTIF(K$8:K136,"Y"),""))</f>
        <v/>
      </c>
    </row>
    <row r="137" spans="2:54" ht="12.75" thickBot="1" x14ac:dyDescent="0.25">
      <c r="B137" s="18"/>
      <c r="C137" s="51" t="str">
        <f t="shared" ref="C137:C165" si="94">IF(Y137="","",AR137)</f>
        <v>Susan Jones</v>
      </c>
      <c r="D137" s="7" t="str">
        <f t="shared" ref="D137:D165" si="95">IF(ISERROR(C137),"",IF(OR(C137="",K137&lt;&gt;"Y"),"",AQ137))</f>
        <v/>
      </c>
      <c r="E137" s="18"/>
      <c r="F137" s="14" t="str">
        <f>IF(C137="","",IF(K137="","",MAX(F$8:F136)+1))</f>
        <v/>
      </c>
      <c r="G137" s="42"/>
      <c r="H137" s="14" t="str">
        <f>IF($G137="","",MAX($H$7:$H136)+1)</f>
        <v/>
      </c>
      <c r="I137" s="14">
        <v>129</v>
      </c>
      <c r="J137" s="97"/>
      <c r="K137" s="112" t="str">
        <f t="shared" si="55"/>
        <v/>
      </c>
      <c r="L137" s="14" t="str">
        <f t="shared" si="60"/>
        <v/>
      </c>
      <c r="M137" s="48"/>
      <c r="V137" s="10"/>
      <c r="X137" s="127">
        <v>52</v>
      </c>
      <c r="Y137" s="16" t="s">
        <v>49</v>
      </c>
      <c r="Z137" s="16">
        <v>896365</v>
      </c>
      <c r="AA137" s="16" t="s">
        <v>9</v>
      </c>
      <c r="AB137" s="16" t="s">
        <v>25</v>
      </c>
      <c r="AC137" s="33">
        <v>88.82</v>
      </c>
      <c r="AD137" s="33">
        <v>11.15</v>
      </c>
      <c r="AE137" s="127">
        <v>44</v>
      </c>
      <c r="AF137" s="129" t="str">
        <f t="shared" ref="AF137:AF147" si="96">IF(Y137="","",AR137)</f>
        <v>Susan Jones</v>
      </c>
      <c r="AG137" s="114" t="b">
        <f>IF(Y137="",FALSE,IF(COUNTIF(Y$7:Y136,Y137)&gt;0,TRUE,FALSE))</f>
        <v>0</v>
      </c>
      <c r="AH137" s="114" t="str">
        <f t="shared" si="85"/>
        <v/>
      </c>
      <c r="AI137" s="80" t="str">
        <f t="shared" ref="AI137:AI165" si="97">IF(AH137="","",AC137)</f>
        <v/>
      </c>
      <c r="AJ137" s="81" t="str">
        <f t="shared" ref="AJ137:AJ165" si="98">IF(AH137="","",AD137)</f>
        <v/>
      </c>
      <c r="AK137" s="67" t="str">
        <f t="shared" si="91"/>
        <v/>
      </c>
      <c r="AL137" s="67" t="str">
        <f t="shared" si="92"/>
        <v/>
      </c>
      <c r="AM137" s="67" t="str">
        <f t="shared" si="93"/>
        <v/>
      </c>
      <c r="AN137" s="68" t="str">
        <f>IF(RSRankBy="R. Total",IF(AK137="","",AK137+COUNTIF(AK$8:AK136,AK137)/10),IF(RSRankBy="R. YTD",IF(AL137="","",AL137+COUNTIF(AL$8:AL136,AL137)/10),IF(AM137="","",AM137+COUNTIF(AM$8:AM136,AM137)/10)))</f>
        <v/>
      </c>
      <c r="AO137" s="105" t="str">
        <f t="shared" si="71"/>
        <v/>
      </c>
      <c r="AP137" s="50" t="str">
        <f t="shared" ref="AP137:AP165" si="99">IF(AH137="","",_xlfn.RANK.EQ(AO137,$AO$9:$AO$165))</f>
        <v/>
      </c>
      <c r="AQ137" s="106" t="str">
        <f t="shared" si="90"/>
        <v/>
      </c>
      <c r="AR137" s="47" t="str">
        <f t="shared" ref="AR137:AR165" si="100">IF(OR(AG137,Y137=""),"",IF(AS137="",Y137,RIGHT(Y137,LEN(Y137)-(AS137+1))&amp;" "&amp;LEFT(Y137,AS137-1)))</f>
        <v>Susan Jones</v>
      </c>
      <c r="AS137" s="45">
        <f t="shared" ref="AS137:AS165" si="101">IF(Y137="","",IF(ISERROR(FIND(",",Y137)),"",FIND(",",Y137)))</f>
        <v>6</v>
      </c>
      <c r="BB137" s="14" t="str">
        <f>IF(C137="","",IF(OR(K137="Y",),COUNTIF(K$8:K137,"Y"),""))</f>
        <v/>
      </c>
    </row>
    <row r="138" spans="2:54" ht="12.75" thickBot="1" x14ac:dyDescent="0.25">
      <c r="B138" s="18"/>
      <c r="C138" s="51" t="str">
        <f t="shared" si="94"/>
        <v>Susanne Dillon</v>
      </c>
      <c r="D138" s="7" t="str">
        <f t="shared" si="95"/>
        <v/>
      </c>
      <c r="E138" s="18"/>
      <c r="F138" s="14" t="str">
        <f>IF(C138="","",IF(K138="","",MAX(F$8:F137)+1))</f>
        <v/>
      </c>
      <c r="G138" s="42"/>
      <c r="H138" s="14" t="str">
        <f>IF($G138="","",MAX($H$7:$H137)+1)</f>
        <v/>
      </c>
      <c r="I138" s="14">
        <v>130</v>
      </c>
      <c r="J138" s="97"/>
      <c r="K138" s="112" t="str">
        <f t="shared" ref="K138:K149" si="102">IF(G138&lt;&gt;"",G138,IF(NOT(ISERROR(VLOOKUP(C138,G$9:G$150,1,FALSE))),INDEX($C$9:$C$149,MATCH(C138,$G$9:$G$149,0)),IF($E138="Y","Y","")))</f>
        <v/>
      </c>
      <c r="L138" s="14" t="str">
        <f t="shared" si="60"/>
        <v/>
      </c>
      <c r="M138" s="48"/>
      <c r="V138" s="10"/>
      <c r="X138" s="127">
        <v>23</v>
      </c>
      <c r="Y138" s="16" t="s">
        <v>39</v>
      </c>
      <c r="Z138" s="16">
        <v>747475</v>
      </c>
      <c r="AA138" s="16" t="s">
        <v>9</v>
      </c>
      <c r="AB138" s="16" t="s">
        <v>19</v>
      </c>
      <c r="AC138" s="33">
        <v>295.19</v>
      </c>
      <c r="AD138" s="33">
        <v>15.32</v>
      </c>
      <c r="AE138" s="127">
        <v>29</v>
      </c>
      <c r="AF138" s="129" t="str">
        <f t="shared" si="96"/>
        <v>Susanne Dillon</v>
      </c>
      <c r="AG138" s="114" t="b">
        <f>IF(Y138="",FALSE,IF(COUNTIF(Y$7:Y137,Y138)&gt;0,TRUE,FALSE))</f>
        <v>0</v>
      </c>
      <c r="AH138" s="114" t="str">
        <f t="shared" si="85"/>
        <v/>
      </c>
      <c r="AI138" s="80" t="str">
        <f t="shared" si="97"/>
        <v/>
      </c>
      <c r="AJ138" s="81" t="str">
        <f t="shared" si="98"/>
        <v/>
      </c>
      <c r="AK138" s="67" t="str">
        <f t="shared" si="91"/>
        <v/>
      </c>
      <c r="AL138" s="67" t="str">
        <f t="shared" si="92"/>
        <v/>
      </c>
      <c r="AM138" s="67" t="str">
        <f t="shared" si="93"/>
        <v/>
      </c>
      <c r="AN138" s="68" t="str">
        <f>IF(RSRankBy="R. Total",IF(AK138="","",AK138+COUNTIF(AK$8:AK137,AK138)/10),IF(RSRankBy="R. YTD",IF(AL138="","",AL138+COUNTIF(AL$8:AL137,AL138)/10),IF(AM138="","",AM138+COUNTIF(AM$8:AM137,AM138)/10)))</f>
        <v/>
      </c>
      <c r="AO138" s="105" t="str">
        <f t="shared" si="71"/>
        <v/>
      </c>
      <c r="AP138" s="50" t="str">
        <f t="shared" si="99"/>
        <v/>
      </c>
      <c r="AQ138" s="106" t="str">
        <f t="shared" si="90"/>
        <v/>
      </c>
      <c r="AR138" s="47" t="str">
        <f t="shared" si="100"/>
        <v>Susanne Dillon</v>
      </c>
      <c r="AS138" s="45">
        <f t="shared" si="101"/>
        <v>7</v>
      </c>
      <c r="BB138" s="14" t="str">
        <f>IF(C138="","",IF(OR(K138="Y",),COUNTIF(K$8:K138,"Y"),""))</f>
        <v/>
      </c>
    </row>
    <row r="139" spans="2:54" ht="12.75" thickBot="1" x14ac:dyDescent="0.25">
      <c r="B139" s="18"/>
      <c r="C139" s="51" t="str">
        <f t="shared" si="94"/>
        <v>Suzanne Tooth</v>
      </c>
      <c r="D139" s="7">
        <f t="shared" si="95"/>
        <v>24</v>
      </c>
      <c r="E139" s="18" t="s">
        <v>381</v>
      </c>
      <c r="F139" s="14">
        <f>IF(C139="","",IF(K139="","",MAX(F$8:F138)+1))</f>
        <v>30</v>
      </c>
      <c r="G139" s="42"/>
      <c r="H139" s="14" t="str">
        <f>IF($G139="","",MAX($H$7:$H138)+1)</f>
        <v/>
      </c>
      <c r="I139" s="14">
        <v>131</v>
      </c>
      <c r="J139" s="97"/>
      <c r="K139" s="112" t="str">
        <f t="shared" si="102"/>
        <v>Y</v>
      </c>
      <c r="L139" s="14" t="str">
        <f t="shared" ref="L139:L149" si="103">IF(AND(K139="Y",F139&lt;&gt;""),C139,"")</f>
        <v>Suzanne Tooth</v>
      </c>
      <c r="M139" s="48"/>
      <c r="V139" s="10"/>
      <c r="X139" s="127">
        <v>37</v>
      </c>
      <c r="Y139" s="16" t="s">
        <v>70</v>
      </c>
      <c r="Z139" s="16">
        <v>103497</v>
      </c>
      <c r="AA139" s="16" t="s">
        <v>9</v>
      </c>
      <c r="AB139" s="16" t="s">
        <v>32</v>
      </c>
      <c r="AC139" s="33">
        <v>170.32</v>
      </c>
      <c r="AD139" s="33">
        <v>21.07</v>
      </c>
      <c r="AE139" s="127">
        <v>16</v>
      </c>
      <c r="AF139" s="129" t="str">
        <f t="shared" si="96"/>
        <v>Suzanne Tooth</v>
      </c>
      <c r="AG139" s="114" t="b">
        <f>IF(Y139="",FALSE,IF(COUNTIF(Y$7:Y138,Y139)&gt;0,TRUE,FALSE))</f>
        <v>0</v>
      </c>
      <c r="AH139" s="114" t="str">
        <f t="shared" si="85"/>
        <v>Y</v>
      </c>
      <c r="AI139" s="80">
        <f t="shared" si="97"/>
        <v>170.32</v>
      </c>
      <c r="AJ139" s="81">
        <f t="shared" si="98"/>
        <v>21.07</v>
      </c>
      <c r="AK139" s="67">
        <f t="shared" si="91"/>
        <v>8</v>
      </c>
      <c r="AL139" s="67">
        <f t="shared" si="92"/>
        <v>5</v>
      </c>
      <c r="AM139" s="67">
        <f t="shared" si="93"/>
        <v>7</v>
      </c>
      <c r="AN139" s="68">
        <f>IF(RSRankBy="R. Total",IF(AK139="","",AK139+COUNTIF(AK$8:AK138,AK139)/10),IF(RSRankBy="R. YTD",IF(AL139="","",AL139+COUNTIF(AL$8:AL138,AL139)/10),IF(AM139="","",AM139+COUNTIF(AM$8:AM138,AM139)/10)))</f>
        <v>7.1</v>
      </c>
      <c r="AO139" s="105">
        <f t="shared" si="71"/>
        <v>7</v>
      </c>
      <c r="AP139" s="50">
        <f t="shared" si="99"/>
        <v>24</v>
      </c>
      <c r="AQ139" s="106">
        <f t="shared" si="90"/>
        <v>24</v>
      </c>
      <c r="AR139" s="47" t="str">
        <f t="shared" si="100"/>
        <v>Suzanne Tooth</v>
      </c>
      <c r="AS139" s="45">
        <f t="shared" si="101"/>
        <v>6</v>
      </c>
      <c r="BB139" s="14">
        <f>IF(C139="","",IF(OR(K139="Y",),COUNTIF(K$8:K139,"Y"),""))</f>
        <v>30</v>
      </c>
    </row>
    <row r="140" spans="2:54" ht="12.75" thickBot="1" x14ac:dyDescent="0.25">
      <c r="B140" s="18"/>
      <c r="C140" s="51" t="str">
        <f t="shared" si="94"/>
        <v>Sylvia Stone</v>
      </c>
      <c r="D140" s="7" t="str">
        <f t="shared" si="95"/>
        <v/>
      </c>
      <c r="E140" s="18"/>
      <c r="F140" s="14" t="str">
        <f>IF(C140="","",IF(K140="","",MAX(F$8:F139)+1))</f>
        <v/>
      </c>
      <c r="G140" s="42"/>
      <c r="H140" s="14" t="str">
        <f>IF($G140="","",MAX($H$7:$H139)+1)</f>
        <v/>
      </c>
      <c r="I140" s="14">
        <v>132</v>
      </c>
      <c r="J140" s="97"/>
      <c r="K140" s="112" t="str">
        <f t="shared" si="102"/>
        <v/>
      </c>
      <c r="L140" s="14" t="str">
        <f t="shared" si="103"/>
        <v/>
      </c>
      <c r="M140" s="48"/>
      <c r="V140" s="10"/>
      <c r="X140" s="127">
        <v>89</v>
      </c>
      <c r="Y140" s="16" t="s">
        <v>123</v>
      </c>
      <c r="Z140" s="16">
        <v>1166581</v>
      </c>
      <c r="AA140" s="16" t="s">
        <v>9</v>
      </c>
      <c r="AB140" s="16" t="s">
        <v>63</v>
      </c>
      <c r="AC140" s="33">
        <v>7.79</v>
      </c>
      <c r="AD140" s="33">
        <v>5.28</v>
      </c>
      <c r="AE140" s="127">
        <v>71</v>
      </c>
      <c r="AF140" s="129" t="str">
        <f t="shared" si="96"/>
        <v>Sylvia Stone</v>
      </c>
      <c r="AG140" s="114" t="b">
        <f>IF(Y140="",FALSE,IF(COUNTIF(Y$7:Y139,Y140)&gt;0,TRUE,FALSE))</f>
        <v>0</v>
      </c>
      <c r="AH140" s="114" t="str">
        <f t="shared" si="85"/>
        <v/>
      </c>
      <c r="AI140" s="80" t="str">
        <f t="shared" si="97"/>
        <v/>
      </c>
      <c r="AJ140" s="81" t="str">
        <f t="shared" si="98"/>
        <v/>
      </c>
      <c r="AK140" s="67" t="str">
        <f t="shared" si="91"/>
        <v/>
      </c>
      <c r="AL140" s="67" t="str">
        <f t="shared" si="92"/>
        <v/>
      </c>
      <c r="AM140" s="67" t="str">
        <f t="shared" si="93"/>
        <v/>
      </c>
      <c r="AN140" s="68" t="str">
        <f>IF(RSRankBy="R. Total",IF(AK140="","",AK140+COUNTIF(AK$8:AK139,AK140)/10),IF(RSRankBy="R. YTD",IF(AL140="","",AL140+COUNTIF(AL$8:AL139,AL140)/10),IF(AM140="","",AM140+COUNTIF(AM$8:AM139,AM140)/10)))</f>
        <v/>
      </c>
      <c r="AO140" s="105" t="str">
        <f t="shared" si="71"/>
        <v/>
      </c>
      <c r="AP140" s="50" t="str">
        <f t="shared" si="99"/>
        <v/>
      </c>
      <c r="AQ140" s="106" t="str">
        <f t="shared" si="90"/>
        <v/>
      </c>
      <c r="AR140" s="47" t="str">
        <f t="shared" si="100"/>
        <v>Sylvia Stone</v>
      </c>
      <c r="AS140" s="45">
        <f t="shared" si="101"/>
        <v>6</v>
      </c>
      <c r="BB140" s="14" t="str">
        <f>IF(C140="","",IF(OR(K140="Y",),COUNTIF(K$8:K140,"Y"),""))</f>
        <v/>
      </c>
    </row>
    <row r="141" spans="2:54" ht="12.75" thickBot="1" x14ac:dyDescent="0.25">
      <c r="B141" s="18"/>
      <c r="C141" s="51" t="str">
        <f t="shared" si="94"/>
        <v>Tony Rascionato</v>
      </c>
      <c r="D141" s="7" t="str">
        <f t="shared" si="95"/>
        <v/>
      </c>
      <c r="E141" s="18"/>
      <c r="F141" s="14" t="str">
        <f>IF(C141="","",IF(K141="","",MAX(F$8:F140)+1))</f>
        <v/>
      </c>
      <c r="G141" s="42"/>
      <c r="H141" s="14" t="str">
        <f>IF($G141="","",MAX($H$7:$H140)+1)</f>
        <v/>
      </c>
      <c r="I141" s="14">
        <v>133</v>
      </c>
      <c r="J141" s="97"/>
      <c r="K141" s="112" t="str">
        <f t="shared" si="102"/>
        <v/>
      </c>
      <c r="L141" s="14" t="str">
        <f t="shared" si="103"/>
        <v/>
      </c>
      <c r="M141" s="48"/>
      <c r="V141" s="10"/>
      <c r="X141" s="127">
        <v>131</v>
      </c>
      <c r="Y141" s="16" t="s">
        <v>1438</v>
      </c>
      <c r="Z141" s="16">
        <v>1200550</v>
      </c>
      <c r="AA141" s="16" t="s">
        <v>9</v>
      </c>
      <c r="AB141" s="16" t="s">
        <v>95</v>
      </c>
      <c r="AC141" s="33">
        <v>1.03</v>
      </c>
      <c r="AD141" s="33">
        <v>0</v>
      </c>
      <c r="AE141" s="127">
        <v>0</v>
      </c>
      <c r="AF141" s="129" t="str">
        <f t="shared" si="96"/>
        <v>Tony Rascionato</v>
      </c>
      <c r="AG141" s="114" t="b">
        <f>IF(Y141="",FALSE,IF(COUNTIF(Y$7:Y140,Y141)&gt;0,TRUE,FALSE))</f>
        <v>0</v>
      </c>
      <c r="AH141" s="114" t="str">
        <f t="shared" si="85"/>
        <v/>
      </c>
      <c r="AI141" s="80" t="str">
        <f t="shared" si="97"/>
        <v/>
      </c>
      <c r="AJ141" s="81" t="str">
        <f t="shared" si="98"/>
        <v/>
      </c>
      <c r="AK141" s="67" t="str">
        <f t="shared" si="91"/>
        <v/>
      </c>
      <c r="AL141" s="67" t="str">
        <f t="shared" si="92"/>
        <v/>
      </c>
      <c r="AM141" s="67" t="str">
        <f t="shared" si="93"/>
        <v/>
      </c>
      <c r="AN141" s="68" t="str">
        <f>IF(RSRankBy="R. Total",IF(AK141="","",AK141+COUNTIF(AK$8:AK140,AK141)/10),IF(RSRankBy="R. YTD",IF(AL141="","",AL141+COUNTIF(AL$8:AL140,AL141)/10),IF(AM141="","",AM141+COUNTIF(AM$8:AM140,AM141)/10)))</f>
        <v/>
      </c>
      <c r="AO141" s="105" t="str">
        <f t="shared" si="71"/>
        <v/>
      </c>
      <c r="AP141" s="50" t="str">
        <f t="shared" si="99"/>
        <v/>
      </c>
      <c r="AQ141" s="106" t="str">
        <f t="shared" si="90"/>
        <v/>
      </c>
      <c r="AR141" s="47" t="str">
        <f t="shared" si="100"/>
        <v>Tony Rascionato</v>
      </c>
      <c r="AS141" s="45">
        <f t="shared" si="101"/>
        <v>11</v>
      </c>
      <c r="BB141" s="14" t="str">
        <f>IF(C141="","",IF(OR(K141="Y",),COUNTIF(K$8:K141,"Y"),""))</f>
        <v/>
      </c>
    </row>
    <row r="142" spans="2:54" ht="12.75" thickBot="1" x14ac:dyDescent="0.25">
      <c r="B142" s="18"/>
      <c r="C142" s="51" t="str">
        <f t="shared" si="94"/>
        <v>Tony Rolfe</v>
      </c>
      <c r="D142" s="7" t="str">
        <f t="shared" si="95"/>
        <v/>
      </c>
      <c r="E142" s="18"/>
      <c r="F142" s="14" t="str">
        <f>IF(C142="","",IF(K142="","",MAX(F$8:F141)+1))</f>
        <v/>
      </c>
      <c r="G142" s="42"/>
      <c r="H142" s="14" t="str">
        <f>IF($G142="","",MAX($H$7:$H141)+1)</f>
        <v/>
      </c>
      <c r="I142" s="14">
        <v>134</v>
      </c>
      <c r="J142" s="97"/>
      <c r="K142" s="112" t="str">
        <f t="shared" si="102"/>
        <v/>
      </c>
      <c r="L142" s="14" t="str">
        <f t="shared" si="103"/>
        <v/>
      </c>
      <c r="M142" s="48"/>
      <c r="V142" s="10"/>
      <c r="X142" s="127">
        <v>8</v>
      </c>
      <c r="Y142" s="16" t="s">
        <v>35</v>
      </c>
      <c r="Z142" s="16">
        <v>61931</v>
      </c>
      <c r="AA142" s="16" t="s">
        <v>9</v>
      </c>
      <c r="AB142" s="16" t="s">
        <v>27</v>
      </c>
      <c r="AC142" s="33">
        <v>768.21</v>
      </c>
      <c r="AD142" s="33">
        <v>14.76</v>
      </c>
      <c r="AE142" s="127">
        <v>31</v>
      </c>
      <c r="AF142" s="129" t="str">
        <f t="shared" si="96"/>
        <v>Tony Rolfe</v>
      </c>
      <c r="AG142" s="114" t="b">
        <f>IF(Y142="",FALSE,IF(COUNTIF(Y$7:Y141,Y142)&gt;0,TRUE,FALSE))</f>
        <v>0</v>
      </c>
      <c r="AH142" s="114" t="str">
        <f t="shared" si="85"/>
        <v/>
      </c>
      <c r="AI142" s="80" t="str">
        <f t="shared" si="97"/>
        <v/>
      </c>
      <c r="AJ142" s="81" t="str">
        <f t="shared" si="98"/>
        <v/>
      </c>
      <c r="AK142" s="67" t="str">
        <f t="shared" si="91"/>
        <v/>
      </c>
      <c r="AL142" s="67" t="str">
        <f t="shared" si="92"/>
        <v/>
      </c>
      <c r="AM142" s="67" t="str">
        <f t="shared" si="93"/>
        <v/>
      </c>
      <c r="AN142" s="68" t="str">
        <f>IF(RSRankBy="R. Total",IF(AK142="","",AK142+COUNTIF(AK$8:AK141,AK142)/10),IF(RSRankBy="R. YTD",IF(AL142="","",AL142+COUNTIF(AL$8:AL141,AL142)/10),IF(AM142="","",AM142+COUNTIF(AM$8:AM141,AM142)/10)))</f>
        <v/>
      </c>
      <c r="AO142" s="105" t="str">
        <f t="shared" si="71"/>
        <v/>
      </c>
      <c r="AP142" s="50" t="str">
        <f t="shared" si="99"/>
        <v/>
      </c>
      <c r="AQ142" s="106" t="str">
        <f t="shared" si="90"/>
        <v/>
      </c>
      <c r="AR142" s="47" t="str">
        <f t="shared" si="100"/>
        <v>Tony Rolfe</v>
      </c>
      <c r="AS142" s="45">
        <f t="shared" si="101"/>
        <v>6</v>
      </c>
      <c r="BB142" s="14" t="str">
        <f>IF(C142="","",IF(OR(K142="Y",),COUNTIF(K$8:K142,"Y"),""))</f>
        <v/>
      </c>
    </row>
    <row r="143" spans="2:54" ht="12.75" thickBot="1" x14ac:dyDescent="0.25">
      <c r="B143" s="18"/>
      <c r="C143" s="51" t="str">
        <f t="shared" si="94"/>
        <v>Valerie Reed</v>
      </c>
      <c r="D143" s="7" t="str">
        <f t="shared" si="95"/>
        <v/>
      </c>
      <c r="E143" s="18"/>
      <c r="F143" s="14" t="str">
        <f>IF(C143="","",IF(K143="","",MAX(F$8:F142)+1))</f>
        <v/>
      </c>
      <c r="G143" s="42"/>
      <c r="H143" s="14" t="str">
        <f>IF($G143="","",MAX($H$7:$H142)+1)</f>
        <v/>
      </c>
      <c r="I143" s="14">
        <v>135</v>
      </c>
      <c r="J143" s="97"/>
      <c r="K143" s="112" t="str">
        <f t="shared" si="102"/>
        <v/>
      </c>
      <c r="L143" s="14" t="str">
        <f t="shared" si="103"/>
        <v/>
      </c>
      <c r="M143" s="48"/>
      <c r="V143" s="10"/>
      <c r="X143" s="127">
        <v>55</v>
      </c>
      <c r="Y143" s="16" t="s">
        <v>75</v>
      </c>
      <c r="Z143" s="16">
        <v>672327</v>
      </c>
      <c r="AA143" s="16" t="s">
        <v>9</v>
      </c>
      <c r="AB143" s="16" t="s">
        <v>25</v>
      </c>
      <c r="AC143" s="33">
        <v>80.08</v>
      </c>
      <c r="AD143" s="33">
        <v>8.98</v>
      </c>
      <c r="AE143" s="127">
        <v>51</v>
      </c>
      <c r="AF143" s="129" t="str">
        <f t="shared" si="96"/>
        <v>Valerie Reed</v>
      </c>
      <c r="AG143" s="114" t="b">
        <f>IF(Y143="",FALSE,IF(COUNTIF(Y$7:Y142,Y143)&gt;0,TRUE,FALSE))</f>
        <v>0</v>
      </c>
      <c r="AH143" s="114" t="str">
        <f t="shared" si="85"/>
        <v/>
      </c>
      <c r="AI143" s="80" t="str">
        <f t="shared" si="97"/>
        <v/>
      </c>
      <c r="AJ143" s="81" t="str">
        <f t="shared" si="98"/>
        <v/>
      </c>
      <c r="AK143" s="67" t="str">
        <f t="shared" si="91"/>
        <v/>
      </c>
      <c r="AL143" s="67" t="str">
        <f t="shared" si="92"/>
        <v/>
      </c>
      <c r="AM143" s="67" t="str">
        <f t="shared" si="93"/>
        <v/>
      </c>
      <c r="AN143" s="68" t="str">
        <f>IF(RSRankBy="R. Total",IF(AK143="","",AK143+COUNTIF(AK$8:AK142,AK143)/10),IF(RSRankBy="R. YTD",IF(AL143="","",AL143+COUNTIF(AL$8:AL142,AL143)/10),IF(AM143="","",AM143+COUNTIF(AM$8:AM142,AM143)/10)))</f>
        <v/>
      </c>
      <c r="AO143" s="105" t="str">
        <f t="shared" si="71"/>
        <v/>
      </c>
      <c r="AP143" s="50" t="str">
        <f t="shared" si="99"/>
        <v/>
      </c>
      <c r="AQ143" s="106" t="str">
        <f t="shared" si="90"/>
        <v/>
      </c>
      <c r="AR143" s="47" t="str">
        <f t="shared" si="100"/>
        <v>Valerie Reed</v>
      </c>
      <c r="AS143" s="45">
        <f t="shared" si="101"/>
        <v>5</v>
      </c>
      <c r="BB143" s="14" t="str">
        <f>IF(C143="","",IF(OR(K143="Y",),COUNTIF(K$8:K143,"Y"),""))</f>
        <v/>
      </c>
    </row>
    <row r="144" spans="2:54" ht="12.75" thickBot="1" x14ac:dyDescent="0.25">
      <c r="B144" s="18"/>
      <c r="C144" s="51" t="str">
        <f t="shared" si="94"/>
        <v>Virginia Woodland</v>
      </c>
      <c r="D144" s="7" t="str">
        <f t="shared" si="95"/>
        <v/>
      </c>
      <c r="E144" s="18"/>
      <c r="F144" s="14" t="str">
        <f>IF(C144="","",IF(K144="","",MAX(F$8:F143)+1))</f>
        <v/>
      </c>
      <c r="G144" s="42"/>
      <c r="H144" s="14" t="str">
        <f>IF($G144="","",MAX($H$7:$H143)+1)</f>
        <v/>
      </c>
      <c r="I144" s="14">
        <v>136</v>
      </c>
      <c r="J144" s="97"/>
      <c r="K144" s="112" t="str">
        <f t="shared" si="102"/>
        <v/>
      </c>
      <c r="L144" s="14" t="str">
        <f t="shared" si="103"/>
        <v/>
      </c>
      <c r="M144" s="48"/>
      <c r="V144" s="10"/>
      <c r="X144" s="127">
        <v>87</v>
      </c>
      <c r="Y144" s="16" t="s">
        <v>93</v>
      </c>
      <c r="Z144" s="16">
        <v>820636</v>
      </c>
      <c r="AA144" s="16" t="s">
        <v>58</v>
      </c>
      <c r="AB144" s="16" t="s">
        <v>74</v>
      </c>
      <c r="AC144" s="33">
        <v>16.84</v>
      </c>
      <c r="AD144" s="33">
        <v>1.28</v>
      </c>
      <c r="AE144" s="127">
        <v>102</v>
      </c>
      <c r="AF144" s="129" t="str">
        <f t="shared" si="96"/>
        <v>Virginia Woodland</v>
      </c>
      <c r="AG144" s="114" t="b">
        <f>IF(Y144="",FALSE,IF(COUNTIF(Y$7:Y143,Y144)&gt;0,TRUE,FALSE))</f>
        <v>0</v>
      </c>
      <c r="AH144" s="114" t="str">
        <f t="shared" si="85"/>
        <v/>
      </c>
      <c r="AI144" s="80" t="str">
        <f t="shared" si="97"/>
        <v/>
      </c>
      <c r="AJ144" s="81" t="str">
        <f t="shared" si="98"/>
        <v/>
      </c>
      <c r="AK144" s="67" t="str">
        <f t="shared" si="91"/>
        <v/>
      </c>
      <c r="AL144" s="67" t="str">
        <f t="shared" si="92"/>
        <v/>
      </c>
      <c r="AM144" s="67" t="str">
        <f t="shared" si="93"/>
        <v/>
      </c>
      <c r="AN144" s="68" t="str">
        <f>IF(RSRankBy="R. Total",IF(AK144="","",AK144+COUNTIF(AK$8:AK143,AK144)/10),IF(RSRankBy="R. YTD",IF(AL144="","",AL144+COUNTIF(AL$8:AL143,AL144)/10),IF(AM144="","",AM144+COUNTIF(AM$8:AM143,AM144)/10)))</f>
        <v/>
      </c>
      <c r="AO144" s="105" t="str">
        <f t="shared" si="71"/>
        <v/>
      </c>
      <c r="AP144" s="50" t="str">
        <f t="shared" si="99"/>
        <v/>
      </c>
      <c r="AQ144" s="106" t="str">
        <f t="shared" si="90"/>
        <v/>
      </c>
      <c r="AR144" s="47" t="str">
        <f t="shared" si="100"/>
        <v>Virginia Woodland</v>
      </c>
      <c r="AS144" s="45">
        <f t="shared" si="101"/>
        <v>9</v>
      </c>
      <c r="BB144" s="14" t="str">
        <f>IF(C144="","",IF(OR(K144="Y",),COUNTIF(K$8:K144,"Y"),""))</f>
        <v/>
      </c>
    </row>
    <row r="145" spans="2:54" ht="12.75" thickBot="1" x14ac:dyDescent="0.25">
      <c r="B145" s="17"/>
      <c r="C145" s="51" t="str">
        <f t="shared" si="94"/>
        <v>Vivienne Benson-Hodge</v>
      </c>
      <c r="D145" s="7" t="str">
        <f t="shared" si="95"/>
        <v/>
      </c>
      <c r="E145" s="18"/>
      <c r="F145" s="14" t="str">
        <f>IF(C145="","",IF(K145="","",MAX(F$8:F144)+1))</f>
        <v/>
      </c>
      <c r="G145" s="42"/>
      <c r="H145" s="14" t="str">
        <f>IF($G145="","",MAX($H$7:$H144)+1)</f>
        <v/>
      </c>
      <c r="I145" s="14">
        <v>137</v>
      </c>
      <c r="J145" s="97"/>
      <c r="K145" s="112" t="str">
        <f t="shared" si="102"/>
        <v/>
      </c>
      <c r="L145" s="14" t="str">
        <f t="shared" si="103"/>
        <v/>
      </c>
      <c r="M145" s="48"/>
      <c r="V145" s="10"/>
      <c r="X145" s="127">
        <v>29</v>
      </c>
      <c r="Y145" s="16" t="s">
        <v>65</v>
      </c>
      <c r="Z145" s="16">
        <v>574457</v>
      </c>
      <c r="AA145" s="16" t="s">
        <v>9</v>
      </c>
      <c r="AB145" s="16" t="s">
        <v>32</v>
      </c>
      <c r="AC145" s="33">
        <v>249.92</v>
      </c>
      <c r="AD145" s="33">
        <v>3.65</v>
      </c>
      <c r="AE145" s="127">
        <v>81</v>
      </c>
      <c r="AF145" s="129" t="str">
        <f t="shared" si="96"/>
        <v>Vivienne Benson-Hodge</v>
      </c>
      <c r="AG145" s="114" t="b">
        <f>IF(Y145="",FALSE,IF(COUNTIF(Y$7:Y144,Y145)&gt;0,TRUE,FALSE))</f>
        <v>0</v>
      </c>
      <c r="AH145" s="114" t="str">
        <f t="shared" si="85"/>
        <v/>
      </c>
      <c r="AI145" s="80" t="str">
        <f t="shared" si="97"/>
        <v/>
      </c>
      <c r="AJ145" s="81" t="str">
        <f t="shared" si="98"/>
        <v/>
      </c>
      <c r="AK145" s="67" t="str">
        <f t="shared" si="91"/>
        <v/>
      </c>
      <c r="AL145" s="67" t="str">
        <f t="shared" si="92"/>
        <v/>
      </c>
      <c r="AM145" s="67" t="str">
        <f t="shared" si="93"/>
        <v/>
      </c>
      <c r="AN145" s="68" t="str">
        <f>IF(RSRankBy="R. Total",IF(AK145="","",AK145+COUNTIF(AK$8:AK144,AK145)/10),IF(RSRankBy="R. YTD",IF(AL145="","",AL145+COUNTIF(AL$8:AL144,AL145)/10),IF(AM145="","",AM145+COUNTIF(AM$8:AM144,AM145)/10)))</f>
        <v/>
      </c>
      <c r="AO145" s="105" t="str">
        <f t="shared" si="71"/>
        <v/>
      </c>
      <c r="AP145" s="50" t="str">
        <f t="shared" si="99"/>
        <v/>
      </c>
      <c r="AQ145" s="106" t="str">
        <f t="shared" si="90"/>
        <v/>
      </c>
      <c r="AR145" s="47" t="str">
        <f t="shared" si="100"/>
        <v>Vivienne Benson-Hodge</v>
      </c>
      <c r="AS145" s="45">
        <f t="shared" si="101"/>
        <v>13</v>
      </c>
      <c r="BB145" s="14" t="str">
        <f>IF(C145="","",IF(OR(K145="Y",),COUNTIF(K$8:K145,"Y"),""))</f>
        <v/>
      </c>
    </row>
    <row r="146" spans="2:54" ht="12.75" thickBot="1" x14ac:dyDescent="0.25">
      <c r="B146" s="18"/>
      <c r="C146" s="51" t="str">
        <f t="shared" si="94"/>
        <v/>
      </c>
      <c r="D146" s="7" t="str">
        <f t="shared" si="95"/>
        <v/>
      </c>
      <c r="E146" s="18"/>
      <c r="F146" s="14" t="str">
        <f>IF(C146="","",IF(K146="","",MAX(F$8:F145)+1))</f>
        <v/>
      </c>
      <c r="G146" s="42"/>
      <c r="H146" s="14" t="str">
        <f>IF($G146="","",MAX($H$7:$H145)+1)</f>
        <v/>
      </c>
      <c r="I146" s="14">
        <v>138</v>
      </c>
      <c r="J146" s="97"/>
      <c r="K146" s="112" t="str">
        <f t="shared" si="102"/>
        <v/>
      </c>
      <c r="L146" s="14" t="str">
        <f t="shared" si="103"/>
        <v/>
      </c>
      <c r="M146" s="48"/>
      <c r="V146" s="10"/>
      <c r="X146" s="127" t="s">
        <v>288</v>
      </c>
      <c r="Y146" s="16"/>
      <c r="Z146" s="16"/>
      <c r="AA146" s="16"/>
      <c r="AB146" s="16"/>
      <c r="AC146" s="33"/>
      <c r="AD146" s="33"/>
      <c r="AE146" s="127" t="s">
        <v>288</v>
      </c>
      <c r="AF146" s="129" t="str">
        <f t="shared" si="96"/>
        <v/>
      </c>
      <c r="AG146" s="114" t="b">
        <f>IF(Y146="",FALSE,IF(COUNTIF(Y$7:Y145,Y146)&gt;0,TRUE,FALSE))</f>
        <v>0</v>
      </c>
      <c r="AH146" s="114" t="str">
        <f t="shared" si="85"/>
        <v/>
      </c>
      <c r="AI146" s="80" t="str">
        <f t="shared" si="97"/>
        <v/>
      </c>
      <c r="AJ146" s="81" t="str">
        <f t="shared" si="98"/>
        <v/>
      </c>
      <c r="AK146" s="67" t="str">
        <f t="shared" si="91"/>
        <v/>
      </c>
      <c r="AL146" s="67" t="str">
        <f t="shared" si="92"/>
        <v/>
      </c>
      <c r="AM146" s="67" t="str">
        <f t="shared" si="93"/>
        <v/>
      </c>
      <c r="AN146" s="68" t="str">
        <f>IF(RSRankBy="R. Total",IF(AK146="","",AK146+COUNTIF(AK$8:AK145,AK146)/10),IF(RSRankBy="R. YTD",IF(AL146="","",AL146+COUNTIF(AL$8:AL145,AL146)/10),IF(AM146="","",AM146+COUNTIF(AM$8:AM145,AM146)/10)))</f>
        <v/>
      </c>
      <c r="AO146" s="105" t="str">
        <f t="shared" si="71"/>
        <v/>
      </c>
      <c r="AP146" s="50" t="str">
        <f t="shared" si="99"/>
        <v/>
      </c>
      <c r="AQ146" s="106" t="str">
        <f t="shared" si="90"/>
        <v/>
      </c>
      <c r="AR146" s="47" t="str">
        <f t="shared" si="100"/>
        <v/>
      </c>
      <c r="AS146" s="45" t="str">
        <f t="shared" si="101"/>
        <v/>
      </c>
      <c r="BB146" s="14" t="str">
        <f>IF(C146="","",IF(OR(K146="Y",),COUNTIF(K$8:K146,"Y"),""))</f>
        <v/>
      </c>
    </row>
    <row r="147" spans="2:54" ht="12.75" thickBot="1" x14ac:dyDescent="0.25">
      <c r="B147" s="18"/>
      <c r="C147" s="51" t="str">
        <f t="shared" si="94"/>
        <v/>
      </c>
      <c r="D147" s="7" t="str">
        <f t="shared" si="95"/>
        <v/>
      </c>
      <c r="E147" s="18"/>
      <c r="F147" s="14" t="str">
        <f>IF(C147="","",IF(K147="","",MAX(F$8:F146)+1))</f>
        <v/>
      </c>
      <c r="G147" s="42"/>
      <c r="H147" s="14" t="str">
        <f>IF($G147="","",MAX($H$7:$H146)+1)</f>
        <v/>
      </c>
      <c r="I147" s="14">
        <v>139</v>
      </c>
      <c r="J147" s="97"/>
      <c r="K147" s="112" t="str">
        <f t="shared" si="102"/>
        <v/>
      </c>
      <c r="L147" s="14" t="str">
        <f t="shared" si="103"/>
        <v/>
      </c>
      <c r="M147" s="48"/>
      <c r="V147" s="10"/>
      <c r="X147" s="127" t="s">
        <v>288</v>
      </c>
      <c r="Y147" s="16"/>
      <c r="Z147" s="16"/>
      <c r="AA147" s="16"/>
      <c r="AB147" s="16"/>
      <c r="AC147" s="33"/>
      <c r="AD147" s="33"/>
      <c r="AE147" s="127" t="s">
        <v>288</v>
      </c>
      <c r="AF147" s="129" t="str">
        <f t="shared" si="96"/>
        <v/>
      </c>
      <c r="AG147" s="114" t="b">
        <f>IF(Y147="",FALSE,IF(COUNTIF(Y$7:Y146,Y147)&gt;0,TRUE,FALSE))</f>
        <v>0</v>
      </c>
      <c r="AH147" s="114" t="str">
        <f t="shared" si="85"/>
        <v/>
      </c>
      <c r="AI147" s="80" t="str">
        <f t="shared" si="97"/>
        <v/>
      </c>
      <c r="AJ147" s="81" t="str">
        <f t="shared" si="98"/>
        <v/>
      </c>
      <c r="AK147" s="67" t="str">
        <f t="shared" si="91"/>
        <v/>
      </c>
      <c r="AL147" s="67" t="str">
        <f t="shared" si="92"/>
        <v/>
      </c>
      <c r="AM147" s="67" t="str">
        <f t="shared" si="93"/>
        <v/>
      </c>
      <c r="AN147" s="68" t="str">
        <f>IF(RSRankBy="R. Total",IF(AK147="","",AK147+COUNTIF(AK$8:AK146,AK147)/10),IF(RSRankBy="R. YTD",IF(AL147="","",AL147+COUNTIF(AL$8:AL146,AL147)/10),IF(AM147="","",AM147+COUNTIF(AM$8:AM146,AM147)/10)))</f>
        <v/>
      </c>
      <c r="AO147" s="105" t="str">
        <f t="shared" si="71"/>
        <v/>
      </c>
      <c r="AP147" s="50" t="str">
        <f t="shared" si="99"/>
        <v/>
      </c>
      <c r="AQ147" s="106" t="str">
        <f t="shared" si="90"/>
        <v/>
      </c>
      <c r="AR147" s="47" t="str">
        <f t="shared" si="100"/>
        <v/>
      </c>
      <c r="AS147" s="45" t="str">
        <f t="shared" si="101"/>
        <v/>
      </c>
      <c r="BB147" s="14" t="str">
        <f>IF(C147="","",IF(OR(K147="Y",),COUNTIF(K$8:K147,"Y"),""))</f>
        <v/>
      </c>
    </row>
    <row r="148" spans="2:54" ht="12.75" thickBot="1" x14ac:dyDescent="0.25">
      <c r="B148" s="18"/>
      <c r="C148" s="51" t="str">
        <f t="shared" si="94"/>
        <v/>
      </c>
      <c r="D148" s="7" t="str">
        <f t="shared" si="95"/>
        <v/>
      </c>
      <c r="E148" s="18"/>
      <c r="F148" s="14" t="str">
        <f>IF(C148="","",IF(K148="","",MAX(F$8:F147)+1))</f>
        <v/>
      </c>
      <c r="G148" s="42"/>
      <c r="H148" s="14" t="str">
        <f>IF($G148="","",MAX($H$7:$H147)+1)</f>
        <v/>
      </c>
      <c r="I148" s="14">
        <v>140</v>
      </c>
      <c r="J148" s="97"/>
      <c r="K148" s="112" t="str">
        <f t="shared" si="102"/>
        <v/>
      </c>
      <c r="L148" s="14" t="str">
        <f t="shared" si="103"/>
        <v/>
      </c>
      <c r="M148" s="48"/>
      <c r="V148" s="10"/>
      <c r="X148" s="127" t="s">
        <v>288</v>
      </c>
      <c r="Y148" s="16"/>
      <c r="Z148" s="16"/>
      <c r="AA148" s="16"/>
      <c r="AB148" s="16"/>
      <c r="AC148" s="33"/>
      <c r="AD148" s="33"/>
      <c r="AE148" s="127" t="s">
        <v>288</v>
      </c>
      <c r="AF148" s="129" t="str">
        <f t="shared" ref="AF148:AF165" si="104">IF(Y148="","",AR148)</f>
        <v/>
      </c>
      <c r="AG148" s="114" t="b">
        <f>IF(Y148="",FALSE,IF(COUNTIF(Y$7:Y147,Y148)&gt;0,TRUE,FALSE))</f>
        <v>0</v>
      </c>
      <c r="AH148" s="114" t="str">
        <f t="shared" si="85"/>
        <v/>
      </c>
      <c r="AI148" s="80" t="str">
        <f t="shared" si="97"/>
        <v/>
      </c>
      <c r="AJ148" s="81" t="str">
        <f t="shared" si="98"/>
        <v/>
      </c>
      <c r="AK148" s="67" t="str">
        <f t="shared" si="91"/>
        <v/>
      </c>
      <c r="AL148" s="67" t="str">
        <f t="shared" si="92"/>
        <v/>
      </c>
      <c r="AM148" s="67" t="str">
        <f t="shared" si="93"/>
        <v/>
      </c>
      <c r="AN148" s="68" t="str">
        <f>IF(RSRankBy="R. Total",IF(AK148="","",AK148+COUNTIF(AK$8:AK147,AK148)/10),IF(RSRankBy="R. YTD",IF(AL148="","",AL148+COUNTIF(AL$8:AL147,AL148)/10),IF(AM148="","",AM148+COUNTIF(AM$8:AM147,AM148)/10)))</f>
        <v/>
      </c>
      <c r="AO148" s="105" t="str">
        <f t="shared" si="71"/>
        <v/>
      </c>
      <c r="AP148" s="50" t="str">
        <f t="shared" si="99"/>
        <v/>
      </c>
      <c r="AQ148" s="106" t="str">
        <f t="shared" si="90"/>
        <v/>
      </c>
      <c r="AR148" s="47" t="str">
        <f t="shared" si="100"/>
        <v/>
      </c>
      <c r="AS148" s="45" t="str">
        <f t="shared" si="101"/>
        <v/>
      </c>
      <c r="BB148" s="14" t="str">
        <f>IF(C148="","",IF(OR(K148="Y",),COUNTIF(K$8:K148,"Y"),""))</f>
        <v/>
      </c>
    </row>
    <row r="149" spans="2:54" ht="12.75" thickBot="1" x14ac:dyDescent="0.25">
      <c r="B149" s="18"/>
      <c r="C149" s="51" t="str">
        <f t="shared" si="94"/>
        <v/>
      </c>
      <c r="D149" s="7" t="str">
        <f t="shared" si="95"/>
        <v/>
      </c>
      <c r="E149" s="18"/>
      <c r="F149" s="14" t="str">
        <f>IF(C149="","",IF(K149="","",MAX(F$8:F148)+1))</f>
        <v/>
      </c>
      <c r="G149" s="42"/>
      <c r="H149" s="14" t="str">
        <f>IF($G149="","",MAX($H$7:$H148)+1)</f>
        <v/>
      </c>
      <c r="I149" s="14">
        <v>141</v>
      </c>
      <c r="J149" s="97"/>
      <c r="K149" s="112" t="str">
        <f t="shared" si="102"/>
        <v/>
      </c>
      <c r="L149" s="14" t="str">
        <f t="shared" si="103"/>
        <v/>
      </c>
      <c r="M149" s="48"/>
      <c r="V149" s="10"/>
      <c r="X149" s="127" t="s">
        <v>288</v>
      </c>
      <c r="Y149" s="16"/>
      <c r="Z149" s="16"/>
      <c r="AA149" s="16"/>
      <c r="AB149" s="16"/>
      <c r="AC149" s="33"/>
      <c r="AD149" s="33"/>
      <c r="AE149" s="127" t="s">
        <v>288</v>
      </c>
      <c r="AF149" s="129" t="str">
        <f t="shared" si="104"/>
        <v/>
      </c>
      <c r="AG149" s="114" t="b">
        <f>IF(Y149="",FALSE,IF(COUNTIF(Y$7:Y148,Y149)&gt;0,TRUE,FALSE))</f>
        <v>0</v>
      </c>
      <c r="AH149" s="114" t="str">
        <f t="shared" si="85"/>
        <v/>
      </c>
      <c r="AI149" s="80" t="str">
        <f t="shared" si="97"/>
        <v/>
      </c>
      <c r="AJ149" s="81" t="str">
        <f t="shared" si="98"/>
        <v/>
      </c>
      <c r="AK149" s="67" t="str">
        <f t="shared" si="91"/>
        <v/>
      </c>
      <c r="AL149" s="67" t="str">
        <f t="shared" si="92"/>
        <v/>
      </c>
      <c r="AM149" s="67" t="str">
        <f t="shared" si="93"/>
        <v/>
      </c>
      <c r="AN149" s="68" t="str">
        <f>IF(RSRankBy="R. Total",IF(AK149="","",AK149+COUNTIF(AK$8:AK148,AK149)/10),IF(RSRankBy="R. YTD",IF(AL149="","",AL149+COUNTIF(AL$8:AL148,AL149)/10),IF(AM149="","",AM149+COUNTIF(AM$8:AM148,AM149)/10)))</f>
        <v/>
      </c>
      <c r="AO149" s="105" t="str">
        <f t="shared" si="71"/>
        <v/>
      </c>
      <c r="AP149" s="50" t="str">
        <f t="shared" si="99"/>
        <v/>
      </c>
      <c r="AQ149" s="106" t="str">
        <f t="shared" si="90"/>
        <v/>
      </c>
      <c r="AR149" s="47" t="str">
        <f t="shared" si="100"/>
        <v/>
      </c>
      <c r="AS149" s="45" t="str">
        <f t="shared" si="101"/>
        <v/>
      </c>
      <c r="BB149" s="14" t="str">
        <f>IF(C149="","",IF(OR(K149="Y",),COUNTIF(K$8:K149,"Y"),""))</f>
        <v/>
      </c>
    </row>
    <row r="150" spans="2:54" ht="12.75" thickBot="1" x14ac:dyDescent="0.25">
      <c r="B150" s="18"/>
      <c r="C150" s="51" t="str">
        <f t="shared" si="94"/>
        <v/>
      </c>
      <c r="D150" s="7" t="str">
        <f t="shared" si="95"/>
        <v/>
      </c>
      <c r="E150" s="18"/>
      <c r="F150" s="14" t="str">
        <f>IF(C150="","",IF(K150="","",MAX(F$8:F149)+1))</f>
        <v/>
      </c>
      <c r="G150" s="42"/>
      <c r="H150" s="14" t="str">
        <f>IF($G150="","",MAX($H$7:$H149)+1)</f>
        <v/>
      </c>
      <c r="I150" s="14">
        <v>142</v>
      </c>
      <c r="J150" s="97"/>
      <c r="K150" s="112" t="str">
        <f t="shared" ref="K150:K165" si="105">IF(G150&lt;&gt;"",G150,IF(NOT(ISERROR(VLOOKUP(C150,G$9:G$150,1,FALSE))),INDEX($C$9:$C$149,MATCH(C150,$G$9:$G$149,0)),IF($E150="Y","Y","")))</f>
        <v/>
      </c>
      <c r="L150" s="14" t="str">
        <f t="shared" ref="L150:L165" si="106">IF(AND(K150="Y",F150&lt;&gt;""),C150,"")</f>
        <v/>
      </c>
      <c r="M150" s="48"/>
      <c r="V150" s="10"/>
      <c r="X150" s="127" t="s">
        <v>288</v>
      </c>
      <c r="Y150" s="16"/>
      <c r="Z150" s="16"/>
      <c r="AA150" s="16"/>
      <c r="AB150" s="16"/>
      <c r="AC150" s="33"/>
      <c r="AD150" s="33"/>
      <c r="AE150" s="127" t="s">
        <v>288</v>
      </c>
      <c r="AF150" s="129" t="str">
        <f t="shared" si="104"/>
        <v/>
      </c>
      <c r="AG150" s="114" t="b">
        <f>IF(Y150="",FALSE,IF(COUNTIF(Y$7:Y149,Y150)&gt;0,TRUE,FALSE))</f>
        <v>0</v>
      </c>
      <c r="AH150" s="114" t="str">
        <f t="shared" si="85"/>
        <v/>
      </c>
      <c r="AI150" s="80" t="str">
        <f t="shared" si="97"/>
        <v/>
      </c>
      <c r="AJ150" s="81" t="str">
        <f t="shared" si="98"/>
        <v/>
      </c>
      <c r="AK150" s="67" t="str">
        <f t="shared" si="91"/>
        <v/>
      </c>
      <c r="AL150" s="67" t="str">
        <f t="shared" si="92"/>
        <v/>
      </c>
      <c r="AM150" s="67" t="str">
        <f t="shared" si="93"/>
        <v/>
      </c>
      <c r="AN150" s="68" t="str">
        <f>IF(RSRankBy="R. Total",IF(AK150="","",AK150+COUNTIF(AK$8:AK149,AK150)/10),IF(RSRankBy="R. YTD",IF(AL150="","",AL150+COUNTIF(AL$8:AL149,AL150)/10),IF(AM150="","",AM150+COUNTIF(AM$8:AM149,AM150)/10)))</f>
        <v/>
      </c>
      <c r="AO150" s="105" t="str">
        <f t="shared" si="71"/>
        <v/>
      </c>
      <c r="AP150" s="50" t="str">
        <f t="shared" si="99"/>
        <v/>
      </c>
      <c r="AQ150" s="106" t="str">
        <f t="shared" si="90"/>
        <v/>
      </c>
      <c r="AR150" s="47" t="str">
        <f t="shared" si="100"/>
        <v/>
      </c>
      <c r="AS150" s="45" t="str">
        <f t="shared" si="101"/>
        <v/>
      </c>
      <c r="BB150" s="14" t="str">
        <f>IF(C150="","",IF(OR(K150="Y",),COUNTIF(K$8:K150,"Y"),""))</f>
        <v/>
      </c>
    </row>
    <row r="151" spans="2:54" ht="12.75" thickBot="1" x14ac:dyDescent="0.25">
      <c r="B151" s="18"/>
      <c r="C151" s="51" t="str">
        <f t="shared" si="94"/>
        <v/>
      </c>
      <c r="D151" s="7" t="str">
        <f t="shared" si="95"/>
        <v/>
      </c>
      <c r="E151" s="18"/>
      <c r="F151" s="14" t="str">
        <f>IF(C151="","",IF(K151="","",MAX(F$8:F150)+1))</f>
        <v/>
      </c>
      <c r="G151" s="42"/>
      <c r="H151" s="14" t="str">
        <f>IF($G151="","",MAX($H$7:$H150)+1)</f>
        <v/>
      </c>
      <c r="I151" s="14">
        <v>143</v>
      </c>
      <c r="J151" s="97"/>
      <c r="K151" s="112" t="str">
        <f t="shared" si="105"/>
        <v/>
      </c>
      <c r="L151" s="14" t="str">
        <f t="shared" si="106"/>
        <v/>
      </c>
      <c r="M151" s="48"/>
      <c r="V151" s="10"/>
      <c r="X151" s="127" t="s">
        <v>288</v>
      </c>
      <c r="Y151" s="16"/>
      <c r="Z151" s="16"/>
      <c r="AA151" s="16"/>
      <c r="AB151" s="16"/>
      <c r="AC151" s="33"/>
      <c r="AD151" s="33"/>
      <c r="AE151" s="127" t="s">
        <v>288</v>
      </c>
      <c r="AF151" s="129" t="str">
        <f t="shared" si="104"/>
        <v/>
      </c>
      <c r="AG151" s="114" t="b">
        <f>IF(Y151="",FALSE,IF(COUNTIF(Y$7:Y150,Y151)&gt;0,TRUE,FALSE))</f>
        <v>0</v>
      </c>
      <c r="AH151" s="114" t="str">
        <f t="shared" si="85"/>
        <v/>
      </c>
      <c r="AI151" s="80" t="str">
        <f t="shared" si="97"/>
        <v/>
      </c>
      <c r="AJ151" s="81" t="str">
        <f t="shared" si="98"/>
        <v/>
      </c>
      <c r="AK151" s="67" t="str">
        <f t="shared" si="91"/>
        <v/>
      </c>
      <c r="AL151" s="67" t="str">
        <f t="shared" si="92"/>
        <v/>
      </c>
      <c r="AM151" s="67" t="str">
        <f t="shared" si="93"/>
        <v/>
      </c>
      <c r="AN151" s="68" t="str">
        <f>IF(RSRankBy="R. Total",IF(AK151="","",AK151+COUNTIF(AK$8:AK150,AK151)/10),IF(RSRankBy="R. YTD",IF(AL151="","",AL151+COUNTIF(AL$8:AL150,AL151)/10),IF(AM151="","",AM151+COUNTIF(AM$8:AM150,AM151)/10)))</f>
        <v/>
      </c>
      <c r="AO151" s="105" t="str">
        <f t="shared" si="71"/>
        <v/>
      </c>
      <c r="AP151" s="50" t="str">
        <f t="shared" si="99"/>
        <v/>
      </c>
      <c r="AQ151" s="106" t="str">
        <f t="shared" si="90"/>
        <v/>
      </c>
      <c r="AR151" s="47" t="str">
        <f t="shared" si="100"/>
        <v/>
      </c>
      <c r="AS151" s="45" t="str">
        <f t="shared" si="101"/>
        <v/>
      </c>
      <c r="BB151" s="14" t="str">
        <f>IF(C151="","",IF(OR(K151="Y",),COUNTIF(K$8:K151,"Y"),""))</f>
        <v/>
      </c>
    </row>
    <row r="152" spans="2:54" ht="12.75" thickBot="1" x14ac:dyDescent="0.25">
      <c r="B152" s="18"/>
      <c r="C152" s="51" t="str">
        <f t="shared" si="94"/>
        <v/>
      </c>
      <c r="D152" s="7" t="str">
        <f t="shared" si="95"/>
        <v/>
      </c>
      <c r="E152" s="18"/>
      <c r="F152" s="14" t="str">
        <f>IF(C152="","",IF(K152="","",MAX(F$8:F151)+1))</f>
        <v/>
      </c>
      <c r="G152" s="42"/>
      <c r="H152" s="14" t="str">
        <f>IF($G152="","",MAX($H$7:$H151)+1)</f>
        <v/>
      </c>
      <c r="I152" s="14">
        <v>144</v>
      </c>
      <c r="J152" s="97"/>
      <c r="K152" s="112" t="str">
        <f t="shared" si="105"/>
        <v/>
      </c>
      <c r="L152" s="14" t="str">
        <f t="shared" si="106"/>
        <v/>
      </c>
      <c r="M152" s="48"/>
      <c r="V152" s="10"/>
      <c r="X152" s="127" t="s">
        <v>288</v>
      </c>
      <c r="Y152" s="16"/>
      <c r="Z152" s="16"/>
      <c r="AA152" s="16"/>
      <c r="AB152" s="16"/>
      <c r="AC152" s="33"/>
      <c r="AD152" s="33"/>
      <c r="AE152" s="127" t="s">
        <v>288</v>
      </c>
      <c r="AF152" s="129" t="str">
        <f t="shared" si="104"/>
        <v/>
      </c>
      <c r="AG152" s="114" t="b">
        <f>IF(Y152="",FALSE,IF(COUNTIF(Y$7:Y151,Y152)&gt;0,TRUE,FALSE))</f>
        <v>0</v>
      </c>
      <c r="AH152" s="114" t="str">
        <f t="shared" si="85"/>
        <v/>
      </c>
      <c r="AI152" s="80" t="str">
        <f t="shared" si="97"/>
        <v/>
      </c>
      <c r="AJ152" s="81" t="str">
        <f t="shared" si="98"/>
        <v/>
      </c>
      <c r="AK152" s="67" t="str">
        <f t="shared" si="91"/>
        <v/>
      </c>
      <c r="AL152" s="67" t="str">
        <f t="shared" si="92"/>
        <v/>
      </c>
      <c r="AM152" s="67" t="str">
        <f t="shared" si="93"/>
        <v/>
      </c>
      <c r="AN152" s="68" t="str">
        <f>IF(RSRankBy="R. Total",IF(AK152="","",AK152+COUNTIF(AK$8:AK151,AK152)/10),IF(RSRankBy="R. YTD",IF(AL152="","",AL152+COUNTIF(AL$8:AL151,AL152)/10),IF(AM152="","",AM152+COUNTIF(AM$8:AM151,AM152)/10)))</f>
        <v/>
      </c>
      <c r="AO152" s="105" t="str">
        <f t="shared" si="71"/>
        <v/>
      </c>
      <c r="AP152" s="50" t="str">
        <f t="shared" si="99"/>
        <v/>
      </c>
      <c r="AQ152" s="106" t="str">
        <f t="shared" si="90"/>
        <v/>
      </c>
      <c r="AR152" s="47" t="str">
        <f t="shared" si="100"/>
        <v/>
      </c>
      <c r="AS152" s="45" t="str">
        <f t="shared" si="101"/>
        <v/>
      </c>
      <c r="BB152" s="14" t="str">
        <f>IF(C152="","",IF(OR(K152="Y",),COUNTIF(K$8:K152,"Y"),""))</f>
        <v/>
      </c>
    </row>
    <row r="153" spans="2:54" ht="12.75" thickBot="1" x14ac:dyDescent="0.25">
      <c r="B153" s="18"/>
      <c r="C153" s="51" t="str">
        <f t="shared" si="94"/>
        <v/>
      </c>
      <c r="D153" s="7" t="str">
        <f t="shared" si="95"/>
        <v/>
      </c>
      <c r="E153" s="18"/>
      <c r="F153" s="14" t="str">
        <f>IF(C153="","",IF(K153="","",MAX(F$8:F152)+1))</f>
        <v/>
      </c>
      <c r="G153" s="42"/>
      <c r="H153" s="14" t="str">
        <f>IF($G153="","",MAX($H$7:$H152)+1)</f>
        <v/>
      </c>
      <c r="I153" s="14">
        <v>145</v>
      </c>
      <c r="J153" s="97"/>
      <c r="K153" s="112" t="str">
        <f t="shared" si="105"/>
        <v/>
      </c>
      <c r="L153" s="14" t="str">
        <f t="shared" si="106"/>
        <v/>
      </c>
      <c r="M153" s="48"/>
      <c r="V153" s="10"/>
      <c r="X153" s="127" t="s">
        <v>288</v>
      </c>
      <c r="Y153" s="16"/>
      <c r="Z153" s="16"/>
      <c r="AA153" s="16"/>
      <c r="AB153" s="16"/>
      <c r="AC153" s="33"/>
      <c r="AD153" s="33"/>
      <c r="AE153" s="127" t="s">
        <v>288</v>
      </c>
      <c r="AF153" s="129" t="str">
        <f t="shared" si="104"/>
        <v/>
      </c>
      <c r="AG153" s="114" t="b">
        <f>IF(Y153="",FALSE,IF(COUNTIF(Y$7:Y152,Y153)&gt;0,TRUE,FALSE))</f>
        <v>0</v>
      </c>
      <c r="AH153" s="114" t="str">
        <f t="shared" si="85"/>
        <v/>
      </c>
      <c r="AI153" s="80" t="str">
        <f t="shared" si="97"/>
        <v/>
      </c>
      <c r="AJ153" s="81" t="str">
        <f t="shared" si="98"/>
        <v/>
      </c>
      <c r="AK153" s="67" t="str">
        <f t="shared" si="91"/>
        <v/>
      </c>
      <c r="AL153" s="67" t="str">
        <f t="shared" si="92"/>
        <v/>
      </c>
      <c r="AM153" s="67" t="str">
        <f t="shared" si="93"/>
        <v/>
      </c>
      <c r="AN153" s="68" t="str">
        <f>IF(RSRankBy="R. Total",IF(AK153="","",AK153+COUNTIF(AK$8:AK152,AK153)/10),IF(RSRankBy="R. YTD",IF(AL153="","",AL153+COUNTIF(AL$8:AL152,AL153)/10),IF(AM153="","",AM153+COUNTIF(AM$8:AM152,AM153)/10)))</f>
        <v/>
      </c>
      <c r="AO153" s="105" t="str">
        <f t="shared" si="71"/>
        <v/>
      </c>
      <c r="AP153" s="50" t="str">
        <f t="shared" si="99"/>
        <v/>
      </c>
      <c r="AQ153" s="106" t="str">
        <f t="shared" si="90"/>
        <v/>
      </c>
      <c r="AR153" s="47" t="str">
        <f t="shared" si="100"/>
        <v/>
      </c>
      <c r="AS153" s="45" t="str">
        <f t="shared" si="101"/>
        <v/>
      </c>
      <c r="BB153" s="14" t="str">
        <f>IF(C153="","",IF(OR(K153="Y",),COUNTIF(K$8:K153,"Y"),""))</f>
        <v/>
      </c>
    </row>
    <row r="154" spans="2:54" ht="12.75" thickBot="1" x14ac:dyDescent="0.25">
      <c r="B154" s="18"/>
      <c r="C154" s="51" t="str">
        <f t="shared" si="94"/>
        <v/>
      </c>
      <c r="D154" s="7" t="str">
        <f t="shared" si="95"/>
        <v/>
      </c>
      <c r="E154" s="18"/>
      <c r="F154" s="14" t="str">
        <f>IF(C154="","",IF(K154="","",MAX(F$8:F153)+1))</f>
        <v/>
      </c>
      <c r="G154" s="42"/>
      <c r="H154" s="14" t="str">
        <f>IF($G154="","",MAX($H$7:$H153)+1)</f>
        <v/>
      </c>
      <c r="I154" s="14">
        <v>146</v>
      </c>
      <c r="J154" s="97"/>
      <c r="K154" s="112" t="str">
        <f t="shared" si="105"/>
        <v/>
      </c>
      <c r="L154" s="14" t="str">
        <f t="shared" si="106"/>
        <v/>
      </c>
      <c r="M154" s="48"/>
      <c r="V154" s="10"/>
      <c r="X154" s="127" t="s">
        <v>288</v>
      </c>
      <c r="Y154" s="16"/>
      <c r="Z154" s="16"/>
      <c r="AA154" s="16"/>
      <c r="AB154" s="16"/>
      <c r="AC154" s="33"/>
      <c r="AD154" s="33"/>
      <c r="AE154" s="127" t="s">
        <v>288</v>
      </c>
      <c r="AF154" s="129" t="str">
        <f t="shared" si="104"/>
        <v/>
      </c>
      <c r="AG154" s="114" t="b">
        <f>IF(Y154="",FALSE,IF(COUNTIF(Y$7:Y153,Y154)&gt;0,TRUE,FALSE))</f>
        <v>0</v>
      </c>
      <c r="AH154" s="114" t="str">
        <f t="shared" si="85"/>
        <v/>
      </c>
      <c r="AI154" s="80" t="str">
        <f t="shared" si="97"/>
        <v/>
      </c>
      <c r="AJ154" s="81" t="str">
        <f t="shared" si="98"/>
        <v/>
      </c>
      <c r="AK154" s="67" t="str">
        <f t="shared" si="91"/>
        <v/>
      </c>
      <c r="AL154" s="67" t="str">
        <f t="shared" si="92"/>
        <v/>
      </c>
      <c r="AM154" s="67" t="str">
        <f t="shared" si="93"/>
        <v/>
      </c>
      <c r="AN154" s="68" t="str">
        <f>IF(RSRankBy="R. Total",IF(AK154="","",AK154+COUNTIF(AK$8:AK153,AK154)/10),IF(RSRankBy="R. YTD",IF(AL154="","",AL154+COUNTIF(AL$8:AL153,AL154)/10),IF(AM154="","",AM154+COUNTIF(AM$8:AM153,AM154)/10)))</f>
        <v/>
      </c>
      <c r="AO154" s="105" t="str">
        <f t="shared" si="71"/>
        <v/>
      </c>
      <c r="AP154" s="50" t="str">
        <f t="shared" si="99"/>
        <v/>
      </c>
      <c r="AQ154" s="106" t="str">
        <f t="shared" si="90"/>
        <v/>
      </c>
      <c r="AR154" s="47" t="str">
        <f t="shared" si="100"/>
        <v/>
      </c>
      <c r="AS154" s="45" t="str">
        <f t="shared" si="101"/>
        <v/>
      </c>
      <c r="BB154" s="14" t="str">
        <f>IF(C154="","",IF(OR(K154="Y",),COUNTIF(K$8:K154,"Y"),""))</f>
        <v/>
      </c>
    </row>
    <row r="155" spans="2:54" ht="12.75" thickBot="1" x14ac:dyDescent="0.25">
      <c r="B155" s="18"/>
      <c r="C155" s="51" t="str">
        <f t="shared" si="94"/>
        <v/>
      </c>
      <c r="D155" s="7" t="str">
        <f t="shared" si="95"/>
        <v/>
      </c>
      <c r="E155" s="18"/>
      <c r="F155" s="14" t="str">
        <f>IF(C155="","",IF(K155="","",MAX(F$8:F154)+1))</f>
        <v/>
      </c>
      <c r="G155" s="42"/>
      <c r="H155" s="14" t="str">
        <f>IF($G155="","",MAX($H$7:$H154)+1)</f>
        <v/>
      </c>
      <c r="I155" s="14">
        <v>147</v>
      </c>
      <c r="J155" s="97"/>
      <c r="K155" s="112" t="str">
        <f t="shared" si="105"/>
        <v/>
      </c>
      <c r="L155" s="14" t="str">
        <f t="shared" si="106"/>
        <v/>
      </c>
      <c r="M155" s="48"/>
      <c r="V155" s="10"/>
      <c r="X155" s="127" t="s">
        <v>288</v>
      </c>
      <c r="Y155" s="16"/>
      <c r="Z155" s="16"/>
      <c r="AA155" s="16"/>
      <c r="AB155" s="16"/>
      <c r="AC155" s="33"/>
      <c r="AD155" s="33"/>
      <c r="AE155" s="127" t="s">
        <v>288</v>
      </c>
      <c r="AF155" s="129" t="str">
        <f t="shared" si="104"/>
        <v/>
      </c>
      <c r="AG155" s="114" t="b">
        <f>IF(Y155="",FALSE,IF(COUNTIF(Y$7:Y154,Y155)&gt;0,TRUE,FALSE))</f>
        <v>0</v>
      </c>
      <c r="AH155" s="114" t="str">
        <f t="shared" si="85"/>
        <v/>
      </c>
      <c r="AI155" s="80" t="str">
        <f t="shared" si="97"/>
        <v/>
      </c>
      <c r="AJ155" s="81" t="str">
        <f t="shared" si="98"/>
        <v/>
      </c>
      <c r="AK155" s="67" t="str">
        <f t="shared" si="91"/>
        <v/>
      </c>
      <c r="AL155" s="67" t="str">
        <f t="shared" si="92"/>
        <v/>
      </c>
      <c r="AM155" s="67" t="str">
        <f t="shared" si="93"/>
        <v/>
      </c>
      <c r="AN155" s="68" t="str">
        <f>IF(RSRankBy="R. Total",IF(AK155="","",AK155+COUNTIF(AK$8:AK154,AK155)/10),IF(RSRankBy="R. YTD",IF(AL155="","",AL155+COUNTIF(AL$8:AL154,AL155)/10),IF(AM155="","",AM155+COUNTIF(AM$8:AM154,AM155)/10)))</f>
        <v/>
      </c>
      <c r="AO155" s="105" t="str">
        <f t="shared" si="71"/>
        <v/>
      </c>
      <c r="AP155" s="50" t="str">
        <f t="shared" si="99"/>
        <v/>
      </c>
      <c r="AQ155" s="106" t="str">
        <f t="shared" si="90"/>
        <v/>
      </c>
      <c r="AR155" s="47" t="str">
        <f t="shared" si="100"/>
        <v/>
      </c>
      <c r="AS155" s="45" t="str">
        <f t="shared" si="101"/>
        <v/>
      </c>
      <c r="BB155" s="14" t="str">
        <f>IF(C155="","",IF(OR(K155="Y",),COUNTIF(K$8:K155,"Y"),""))</f>
        <v/>
      </c>
    </row>
    <row r="156" spans="2:54" ht="12.75" thickBot="1" x14ac:dyDescent="0.25">
      <c r="B156" s="18"/>
      <c r="C156" s="51" t="str">
        <f t="shared" si="94"/>
        <v/>
      </c>
      <c r="D156" s="7" t="str">
        <f t="shared" si="95"/>
        <v/>
      </c>
      <c r="E156" s="18"/>
      <c r="F156" s="14" t="str">
        <f>IF(C156="","",IF(K156="","",MAX(F$8:F155)+1))</f>
        <v/>
      </c>
      <c r="G156" s="42"/>
      <c r="H156" s="14" t="str">
        <f>IF($G156="","",MAX($H$7:$H155)+1)</f>
        <v/>
      </c>
      <c r="I156" s="14">
        <v>148</v>
      </c>
      <c r="J156" s="97"/>
      <c r="K156" s="112" t="str">
        <f t="shared" si="105"/>
        <v/>
      </c>
      <c r="L156" s="14" t="str">
        <f t="shared" si="106"/>
        <v/>
      </c>
      <c r="M156" s="48"/>
      <c r="V156" s="10"/>
      <c r="X156" s="127" t="s">
        <v>288</v>
      </c>
      <c r="Y156" s="16"/>
      <c r="Z156" s="16"/>
      <c r="AA156" s="16"/>
      <c r="AB156" s="16"/>
      <c r="AC156" s="33"/>
      <c r="AD156" s="33"/>
      <c r="AE156" s="127" t="s">
        <v>288</v>
      </c>
      <c r="AF156" s="129" t="str">
        <f t="shared" si="104"/>
        <v/>
      </c>
      <c r="AG156" s="114" t="b">
        <f>IF(Y156="",FALSE,IF(COUNTIF(Y$7:Y155,Y156)&gt;0,TRUE,FALSE))</f>
        <v>0</v>
      </c>
      <c r="AH156" s="114" t="str">
        <f t="shared" si="85"/>
        <v/>
      </c>
      <c r="AI156" s="80" t="str">
        <f t="shared" si="97"/>
        <v/>
      </c>
      <c r="AJ156" s="81" t="str">
        <f t="shared" si="98"/>
        <v/>
      </c>
      <c r="AK156" s="67" t="str">
        <f t="shared" si="91"/>
        <v/>
      </c>
      <c r="AL156" s="67" t="str">
        <f t="shared" si="92"/>
        <v/>
      </c>
      <c r="AM156" s="67" t="str">
        <f t="shared" si="93"/>
        <v/>
      </c>
      <c r="AN156" s="68" t="str">
        <f>IF(RSRankBy="R. Total",IF(AK156="","",AK156+COUNTIF(AK$8:AK155,AK156)/10),IF(RSRankBy="R. YTD",IF(AL156="","",AL156+COUNTIF(AL$8:AL155,AL156)/10),IF(AM156="","",AM156+COUNTIF(AM$8:AM155,AM156)/10)))</f>
        <v/>
      </c>
      <c r="AO156" s="105" t="str">
        <f t="shared" si="71"/>
        <v/>
      </c>
      <c r="AP156" s="50" t="str">
        <f t="shared" si="99"/>
        <v/>
      </c>
      <c r="AQ156" s="106" t="str">
        <f t="shared" si="90"/>
        <v/>
      </c>
      <c r="AR156" s="47" t="str">
        <f t="shared" si="100"/>
        <v/>
      </c>
      <c r="AS156" s="45" t="str">
        <f t="shared" si="101"/>
        <v/>
      </c>
      <c r="BB156" s="14" t="str">
        <f>IF(C156="","",IF(OR(K156="Y",),COUNTIF(K$8:K156,"Y"),""))</f>
        <v/>
      </c>
    </row>
    <row r="157" spans="2:54" ht="12.75" thickBot="1" x14ac:dyDescent="0.25">
      <c r="B157" s="18"/>
      <c r="C157" s="51" t="str">
        <f t="shared" si="94"/>
        <v/>
      </c>
      <c r="D157" s="7" t="str">
        <f t="shared" si="95"/>
        <v/>
      </c>
      <c r="E157" s="18"/>
      <c r="F157" s="14" t="str">
        <f>IF(C157="","",IF(K157="","",MAX(F$8:F156)+1))</f>
        <v/>
      </c>
      <c r="G157" s="42"/>
      <c r="H157" s="14" t="str">
        <f>IF($G157="","",MAX($H$7:$H156)+1)</f>
        <v/>
      </c>
      <c r="I157" s="14">
        <v>149</v>
      </c>
      <c r="J157" s="97"/>
      <c r="K157" s="112" t="str">
        <f t="shared" si="105"/>
        <v/>
      </c>
      <c r="L157" s="14" t="str">
        <f t="shared" si="106"/>
        <v/>
      </c>
      <c r="M157" s="48"/>
      <c r="V157" s="10"/>
      <c r="X157" s="127" t="s">
        <v>288</v>
      </c>
      <c r="Y157" s="16"/>
      <c r="Z157" s="16"/>
      <c r="AA157" s="16"/>
      <c r="AB157" s="16"/>
      <c r="AC157" s="33"/>
      <c r="AD157" s="33"/>
      <c r="AE157" s="127" t="s">
        <v>288</v>
      </c>
      <c r="AF157" s="129" t="str">
        <f t="shared" si="104"/>
        <v/>
      </c>
      <c r="AG157" s="114" t="b">
        <f>IF(Y157="",FALSE,IF(COUNTIF(Y$7:Y156,Y157)&gt;0,TRUE,FALSE))</f>
        <v>0</v>
      </c>
      <c r="AH157" s="114" t="str">
        <f t="shared" si="85"/>
        <v/>
      </c>
      <c r="AI157" s="80" t="str">
        <f t="shared" si="97"/>
        <v/>
      </c>
      <c r="AJ157" s="81" t="str">
        <f t="shared" si="98"/>
        <v/>
      </c>
      <c r="AK157" s="67" t="str">
        <f t="shared" si="91"/>
        <v/>
      </c>
      <c r="AL157" s="67" t="str">
        <f t="shared" si="92"/>
        <v/>
      </c>
      <c r="AM157" s="67" t="str">
        <f t="shared" si="93"/>
        <v/>
      </c>
      <c r="AN157" s="68" t="str">
        <f>IF(RSRankBy="R. Total",IF(AK157="","",AK157+COUNTIF(AK$8:AK156,AK157)/10),IF(RSRankBy="R. YTD",IF(AL157="","",AL157+COUNTIF(AL$8:AL156,AL157)/10),IF(AM157="","",AM157+COUNTIF(AM$8:AM156,AM157)/10)))</f>
        <v/>
      </c>
      <c r="AO157" s="105" t="str">
        <f t="shared" si="71"/>
        <v/>
      </c>
      <c r="AP157" s="50" t="str">
        <f t="shared" si="99"/>
        <v/>
      </c>
      <c r="AQ157" s="106" t="str">
        <f t="shared" si="90"/>
        <v/>
      </c>
      <c r="AR157" s="47" t="str">
        <f t="shared" si="100"/>
        <v/>
      </c>
      <c r="AS157" s="45" t="str">
        <f t="shared" si="101"/>
        <v/>
      </c>
      <c r="BB157" s="14" t="str">
        <f>IF(C157="","",IF(OR(K157="Y",),COUNTIF(K$8:K157,"Y"),""))</f>
        <v/>
      </c>
    </row>
    <row r="158" spans="2:54" ht="12.75" thickBot="1" x14ac:dyDescent="0.25">
      <c r="B158" s="18"/>
      <c r="C158" s="51" t="str">
        <f t="shared" si="94"/>
        <v/>
      </c>
      <c r="D158" s="7" t="str">
        <f t="shared" si="95"/>
        <v/>
      </c>
      <c r="E158" s="18"/>
      <c r="F158" s="14" t="str">
        <f>IF(C158="","",IF(K158="","",MAX(F$8:F157)+1))</f>
        <v/>
      </c>
      <c r="G158" s="42"/>
      <c r="H158" s="14" t="str">
        <f>IF($G158="","",MAX($H$7:$H157)+1)</f>
        <v/>
      </c>
      <c r="I158" s="14">
        <v>150</v>
      </c>
      <c r="J158" s="97"/>
      <c r="K158" s="112" t="str">
        <f t="shared" si="105"/>
        <v/>
      </c>
      <c r="L158" s="14" t="str">
        <f t="shared" si="106"/>
        <v/>
      </c>
      <c r="M158" s="48"/>
      <c r="V158" s="10"/>
      <c r="X158" s="127" t="s">
        <v>288</v>
      </c>
      <c r="Y158" s="16"/>
      <c r="Z158" s="16"/>
      <c r="AA158" s="16"/>
      <c r="AB158" s="16"/>
      <c r="AC158" s="33"/>
      <c r="AD158" s="33"/>
      <c r="AE158" s="127" t="s">
        <v>288</v>
      </c>
      <c r="AF158" s="129" t="str">
        <f t="shared" si="104"/>
        <v/>
      </c>
      <c r="AG158" s="114" t="b">
        <f>IF(Y158="",FALSE,IF(COUNTIF(Y$7:Y157,Y158)&gt;0,TRUE,FALSE))</f>
        <v>0</v>
      </c>
      <c r="AH158" s="114" t="str">
        <f t="shared" si="85"/>
        <v/>
      </c>
      <c r="AI158" s="80" t="str">
        <f t="shared" si="97"/>
        <v/>
      </c>
      <c r="AJ158" s="81" t="str">
        <f t="shared" si="98"/>
        <v/>
      </c>
      <c r="AK158" s="67" t="str">
        <f t="shared" si="91"/>
        <v/>
      </c>
      <c r="AL158" s="67" t="str">
        <f t="shared" si="92"/>
        <v/>
      </c>
      <c r="AM158" s="67" t="str">
        <f t="shared" si="93"/>
        <v/>
      </c>
      <c r="AN158" s="68" t="str">
        <f>IF(RSRankBy="R. Total",IF(AK158="","",AK158+COUNTIF(AK$8:AK157,AK158)/10),IF(RSRankBy="R. YTD",IF(AL158="","",AL158+COUNTIF(AL$8:AL157,AL158)/10),IF(AM158="","",AM158+COUNTIF(AM$8:AM157,AM158)/10)))</f>
        <v/>
      </c>
      <c r="AO158" s="105" t="str">
        <f t="shared" si="71"/>
        <v/>
      </c>
      <c r="AP158" s="50" t="str">
        <f t="shared" si="99"/>
        <v/>
      </c>
      <c r="AQ158" s="106" t="str">
        <f t="shared" si="89"/>
        <v/>
      </c>
      <c r="AR158" s="47" t="str">
        <f t="shared" si="100"/>
        <v/>
      </c>
      <c r="AS158" s="45" t="str">
        <f t="shared" si="101"/>
        <v/>
      </c>
      <c r="BB158" s="14" t="str">
        <f>IF(C158="","",IF(OR(K158="Y",),COUNTIF(K$8:K158,"Y"),""))</f>
        <v/>
      </c>
    </row>
    <row r="159" spans="2:54" ht="12.75" thickBot="1" x14ac:dyDescent="0.25">
      <c r="B159" s="18"/>
      <c r="C159" s="51" t="str">
        <f t="shared" si="94"/>
        <v/>
      </c>
      <c r="D159" s="7" t="str">
        <f t="shared" si="95"/>
        <v/>
      </c>
      <c r="E159" s="18"/>
      <c r="F159" s="14" t="str">
        <f>IF(C159="","",IF(K159="","",MAX(F$8:F158)+1))</f>
        <v/>
      </c>
      <c r="G159" s="42"/>
      <c r="H159" s="14" t="str">
        <f>IF($G159="","",MAX($H$7:$H158)+1)</f>
        <v/>
      </c>
      <c r="I159" s="14">
        <v>151</v>
      </c>
      <c r="J159" s="97"/>
      <c r="K159" s="112" t="str">
        <f t="shared" si="105"/>
        <v/>
      </c>
      <c r="L159" s="14" t="str">
        <f t="shared" si="106"/>
        <v/>
      </c>
      <c r="M159" s="48"/>
      <c r="X159" s="127" t="s">
        <v>288</v>
      </c>
      <c r="Y159" s="16"/>
      <c r="Z159" s="16"/>
      <c r="AA159" s="16"/>
      <c r="AB159" s="16"/>
      <c r="AC159" s="33"/>
      <c r="AD159" s="33"/>
      <c r="AE159" s="127" t="s">
        <v>288</v>
      </c>
      <c r="AF159" s="129" t="str">
        <f t="shared" si="104"/>
        <v/>
      </c>
      <c r="AG159" s="114" t="b">
        <f>IF(Y159="",FALSE,IF(COUNTIF(Y$7:Y158,Y159)&gt;0,TRUE,FALSE))</f>
        <v>0</v>
      </c>
      <c r="AH159" s="114" t="str">
        <f t="shared" si="85"/>
        <v/>
      </c>
      <c r="AI159" s="80" t="str">
        <f t="shared" si="97"/>
        <v/>
      </c>
      <c r="AJ159" s="81" t="str">
        <f t="shared" si="98"/>
        <v/>
      </c>
      <c r="AK159" s="67" t="str">
        <f t="shared" si="91"/>
        <v/>
      </c>
      <c r="AL159" s="67" t="str">
        <f t="shared" si="92"/>
        <v/>
      </c>
      <c r="AM159" s="67" t="str">
        <f t="shared" si="93"/>
        <v/>
      </c>
      <c r="AN159" s="68" t="str">
        <f>IF(RSRankBy="R. Total",IF(AK159="","",AK159+COUNTIF(AK$8:AK158,AK159)/10),IF(RSRankBy="R. YTD",IF(AL159="","",AL159+COUNTIF(AL$8:AL158,AL159)/10),IF(AM159="","",AM159+COUNTIF(AM$8:AM158,AM159)/10)))</f>
        <v/>
      </c>
      <c r="AO159" s="105" t="str">
        <f t="shared" si="71"/>
        <v/>
      </c>
      <c r="AP159" s="50" t="str">
        <f t="shared" si="99"/>
        <v/>
      </c>
      <c r="AQ159" s="106" t="str">
        <f t="shared" si="89"/>
        <v/>
      </c>
      <c r="AR159" s="47" t="str">
        <f t="shared" si="100"/>
        <v/>
      </c>
      <c r="AS159" s="45" t="str">
        <f t="shared" si="101"/>
        <v/>
      </c>
      <c r="BB159" s="14" t="str">
        <f>IF(C159="","",IF(OR(K159="Y",),COUNTIF(K$8:K159,"Y"),""))</f>
        <v/>
      </c>
    </row>
    <row r="160" spans="2:54" ht="12.75" thickBot="1" x14ac:dyDescent="0.25">
      <c r="B160" s="18"/>
      <c r="C160" s="51" t="str">
        <f t="shared" si="94"/>
        <v/>
      </c>
      <c r="D160" s="7" t="str">
        <f t="shared" si="95"/>
        <v/>
      </c>
      <c r="E160" s="18"/>
      <c r="F160" s="14" t="str">
        <f>IF(C160="","",IF(K160="","",MAX(F$8:F159)+1))</f>
        <v/>
      </c>
      <c r="G160" s="42"/>
      <c r="H160" s="14" t="str">
        <f>IF($G160="","",MAX($H$7:$H159)+1)</f>
        <v/>
      </c>
      <c r="I160" s="14">
        <v>152</v>
      </c>
      <c r="J160" s="97"/>
      <c r="K160" s="112" t="str">
        <f t="shared" si="105"/>
        <v/>
      </c>
      <c r="L160" s="14" t="str">
        <f t="shared" si="106"/>
        <v/>
      </c>
      <c r="M160" s="48"/>
      <c r="X160" s="127" t="s">
        <v>288</v>
      </c>
      <c r="Y160" s="16"/>
      <c r="Z160" s="16"/>
      <c r="AA160" s="16"/>
      <c r="AB160" s="16"/>
      <c r="AC160" s="33"/>
      <c r="AD160" s="33"/>
      <c r="AE160" s="127" t="s">
        <v>288</v>
      </c>
      <c r="AF160" s="129" t="str">
        <f t="shared" si="104"/>
        <v/>
      </c>
      <c r="AG160" s="114" t="b">
        <f>IF(Y160="",FALSE,IF(COUNTIF(Y$7:Y159,Y160)&gt;0,TRUE,FALSE))</f>
        <v>0</v>
      </c>
      <c r="AH160" s="114" t="str">
        <f t="shared" si="85"/>
        <v/>
      </c>
      <c r="AI160" s="80" t="str">
        <f t="shared" si="97"/>
        <v/>
      </c>
      <c r="AJ160" s="81" t="str">
        <f t="shared" si="98"/>
        <v/>
      </c>
      <c r="AK160" s="67" t="str">
        <f t="shared" si="91"/>
        <v/>
      </c>
      <c r="AL160" s="67" t="str">
        <f t="shared" si="92"/>
        <v/>
      </c>
      <c r="AM160" s="67" t="str">
        <f t="shared" si="93"/>
        <v/>
      </c>
      <c r="AN160" s="68" t="str">
        <f>IF(RSRankBy="R. Total",IF(AK160="","",AK160+COUNTIF(AK$8:AK159,AK160)/10),IF(RSRankBy="R. YTD",IF(AL160="","",AL160+COUNTIF(AL$8:AL159,AL160)/10),IF(AM160="","",AM160+COUNTIF(AM$8:AM159,AM160)/10)))</f>
        <v/>
      </c>
      <c r="AO160" s="105" t="str">
        <f t="shared" si="71"/>
        <v/>
      </c>
      <c r="AP160" s="50" t="str">
        <f t="shared" si="99"/>
        <v/>
      </c>
      <c r="AQ160" s="106" t="str">
        <f t="shared" si="89"/>
        <v/>
      </c>
      <c r="AR160" s="47" t="str">
        <f t="shared" si="100"/>
        <v/>
      </c>
      <c r="AS160" s="45" t="str">
        <f t="shared" si="101"/>
        <v/>
      </c>
      <c r="BB160" s="14" t="str">
        <f>IF(C160="","",IF(OR(K160="Y",),COUNTIF(K$8:K160,"Y"),""))</f>
        <v/>
      </c>
    </row>
    <row r="161" spans="2:54" ht="12.75" thickBot="1" x14ac:dyDescent="0.25">
      <c r="B161" s="18"/>
      <c r="C161" s="51" t="str">
        <f t="shared" si="94"/>
        <v/>
      </c>
      <c r="D161" s="7" t="str">
        <f t="shared" si="95"/>
        <v/>
      </c>
      <c r="E161" s="18"/>
      <c r="F161" s="14" t="str">
        <f>IF(C161="","",IF(K161="","",MAX(F$8:F160)+1))</f>
        <v/>
      </c>
      <c r="G161" s="42"/>
      <c r="H161" s="14" t="str">
        <f>IF($G161="","",MAX($H$7:$H160)+1)</f>
        <v/>
      </c>
      <c r="I161" s="14">
        <v>153</v>
      </c>
      <c r="J161" s="97"/>
      <c r="K161" s="112" t="str">
        <f t="shared" si="105"/>
        <v/>
      </c>
      <c r="L161" s="14" t="str">
        <f t="shared" si="106"/>
        <v/>
      </c>
      <c r="M161" s="48"/>
      <c r="X161" s="127" t="s">
        <v>288</v>
      </c>
      <c r="Y161" s="16"/>
      <c r="Z161" s="16"/>
      <c r="AA161" s="16"/>
      <c r="AB161" s="16"/>
      <c r="AC161" s="33"/>
      <c r="AD161" s="33"/>
      <c r="AE161" s="127" t="s">
        <v>288</v>
      </c>
      <c r="AF161" s="129" t="str">
        <f t="shared" si="104"/>
        <v/>
      </c>
      <c r="AG161" s="114" t="b">
        <f>IF(Y161="",FALSE,IF(COUNTIF(Y$7:Y160,Y161)&gt;0,TRUE,FALSE))</f>
        <v>0</v>
      </c>
      <c r="AH161" s="114" t="str">
        <f t="shared" si="85"/>
        <v/>
      </c>
      <c r="AI161" s="80" t="str">
        <f t="shared" si="97"/>
        <v/>
      </c>
      <c r="AJ161" s="81" t="str">
        <f t="shared" si="98"/>
        <v/>
      </c>
      <c r="AK161" s="67" t="str">
        <f t="shared" si="91"/>
        <v/>
      </c>
      <c r="AL161" s="67" t="str">
        <f t="shared" si="92"/>
        <v/>
      </c>
      <c r="AM161" s="67" t="str">
        <f t="shared" si="93"/>
        <v/>
      </c>
      <c r="AN161" s="68" t="str">
        <f>IF(RSRankBy="R. Total",IF(AK161="","",AK161+COUNTIF(AK$8:AK160,AK161)/10),IF(RSRankBy="R. YTD",IF(AL161="","",AL161+COUNTIF(AL$8:AL160,AL161)/10),IF(AM161="","",AM161+COUNTIF(AM$8:AM160,AM161)/10)))</f>
        <v/>
      </c>
      <c r="AO161" s="105" t="str">
        <f t="shared" si="71"/>
        <v/>
      </c>
      <c r="AP161" s="50" t="str">
        <f t="shared" si="99"/>
        <v/>
      </c>
      <c r="AQ161" s="106" t="str">
        <f t="shared" si="89"/>
        <v/>
      </c>
      <c r="AR161" s="47" t="str">
        <f t="shared" si="100"/>
        <v/>
      </c>
      <c r="AS161" s="45" t="str">
        <f t="shared" si="101"/>
        <v/>
      </c>
      <c r="BB161" s="14" t="str">
        <f>IF(C161="","",IF(OR(K161="Y",),COUNTIF(K$8:K161,"Y"),""))</f>
        <v/>
      </c>
    </row>
    <row r="162" spans="2:54" ht="12.75" thickBot="1" x14ac:dyDescent="0.25">
      <c r="B162" s="18"/>
      <c r="C162" s="51" t="str">
        <f t="shared" si="94"/>
        <v/>
      </c>
      <c r="D162" s="7" t="str">
        <f t="shared" si="95"/>
        <v/>
      </c>
      <c r="E162" s="18"/>
      <c r="F162" s="14" t="str">
        <f>IF(C162="","",IF(K162="","",MAX(F$8:F161)+1))</f>
        <v/>
      </c>
      <c r="G162" s="42"/>
      <c r="H162" s="14" t="str">
        <f>IF($G162="","",MAX($H$7:$H161)+1)</f>
        <v/>
      </c>
      <c r="I162" s="14">
        <v>154</v>
      </c>
      <c r="J162" s="97"/>
      <c r="K162" s="112" t="str">
        <f t="shared" si="105"/>
        <v/>
      </c>
      <c r="L162" s="14" t="str">
        <f t="shared" si="106"/>
        <v/>
      </c>
      <c r="M162" s="48"/>
      <c r="X162" s="127" t="s">
        <v>288</v>
      </c>
      <c r="Y162" s="16"/>
      <c r="Z162" s="16"/>
      <c r="AA162" s="16"/>
      <c r="AB162" s="16"/>
      <c r="AC162" s="33"/>
      <c r="AD162" s="33"/>
      <c r="AE162" s="127" t="s">
        <v>288</v>
      </c>
      <c r="AF162" s="129" t="str">
        <f t="shared" si="104"/>
        <v/>
      </c>
      <c r="AG162" s="114" t="b">
        <f>IF(Y162="",FALSE,IF(COUNTIF(Y$7:Y161,Y162)&gt;0,TRUE,FALSE))</f>
        <v>0</v>
      </c>
      <c r="AH162" s="114" t="str">
        <f t="shared" si="85"/>
        <v/>
      </c>
      <c r="AI162" s="80" t="str">
        <f t="shared" si="97"/>
        <v/>
      </c>
      <c r="AJ162" s="81" t="str">
        <f t="shared" si="98"/>
        <v/>
      </c>
      <c r="AK162" s="67" t="str">
        <f t="shared" si="91"/>
        <v/>
      </c>
      <c r="AL162" s="67" t="str">
        <f t="shared" si="92"/>
        <v/>
      </c>
      <c r="AM162" s="67" t="str">
        <f t="shared" si="93"/>
        <v/>
      </c>
      <c r="AN162" s="68" t="str">
        <f>IF(RSRankBy="R. Total",IF(AK162="","",AK162+COUNTIF(AK$8:AK161,AK162)/10),IF(RSRankBy="R. YTD",IF(AL162="","",AL162+COUNTIF(AL$8:AL161,AL162)/10),IF(AM162="","",AM162+COUNTIF(AM$8:AM161,AM162)/10)))</f>
        <v/>
      </c>
      <c r="AO162" s="105" t="str">
        <f t="shared" si="71"/>
        <v/>
      </c>
      <c r="AP162" s="50" t="str">
        <f t="shared" si="99"/>
        <v/>
      </c>
      <c r="AQ162" s="106" t="str">
        <f t="shared" si="89"/>
        <v/>
      </c>
      <c r="AR162" s="47" t="str">
        <f t="shared" si="100"/>
        <v/>
      </c>
      <c r="AS162" s="45" t="str">
        <f t="shared" si="101"/>
        <v/>
      </c>
      <c r="BB162" s="14" t="str">
        <f>IF(C162="","",IF(OR(K162="Y",),COUNTIF(K$8:K162,"Y"),""))</f>
        <v/>
      </c>
    </row>
    <row r="163" spans="2:54" ht="12.75" thickBot="1" x14ac:dyDescent="0.25">
      <c r="B163" s="18"/>
      <c r="C163" s="51" t="str">
        <f t="shared" si="94"/>
        <v/>
      </c>
      <c r="D163" s="7" t="str">
        <f t="shared" si="95"/>
        <v/>
      </c>
      <c r="E163" s="18"/>
      <c r="F163" s="14" t="str">
        <f>IF(C163="","",IF(K163="","",MAX(F$8:F162)+1))</f>
        <v/>
      </c>
      <c r="G163" s="42"/>
      <c r="H163" s="14" t="str">
        <f>IF($G163="","",MAX($H$7:$H162)+1)</f>
        <v/>
      </c>
      <c r="I163" s="14">
        <v>155</v>
      </c>
      <c r="J163" s="97"/>
      <c r="K163" s="112" t="str">
        <f t="shared" si="105"/>
        <v/>
      </c>
      <c r="L163" s="14" t="str">
        <f t="shared" si="106"/>
        <v/>
      </c>
      <c r="M163" s="48"/>
      <c r="X163" s="127" t="s">
        <v>288</v>
      </c>
      <c r="Y163" s="16"/>
      <c r="Z163" s="16"/>
      <c r="AA163" s="16"/>
      <c r="AB163" s="16"/>
      <c r="AC163" s="33"/>
      <c r="AD163" s="33"/>
      <c r="AE163" s="127" t="s">
        <v>288</v>
      </c>
      <c r="AF163" s="129" t="str">
        <f t="shared" si="104"/>
        <v/>
      </c>
      <c r="AG163" s="114" t="b">
        <f>IF(Y163="",FALSE,IF(COUNTIF(Y$7:Y162,Y163)&gt;0,TRUE,FALSE))</f>
        <v>0</v>
      </c>
      <c r="AH163" s="114" t="str">
        <f t="shared" si="85"/>
        <v/>
      </c>
      <c r="AI163" s="80" t="str">
        <f t="shared" si="97"/>
        <v/>
      </c>
      <c r="AJ163" s="81" t="str">
        <f t="shared" si="98"/>
        <v/>
      </c>
      <c r="AK163" s="67" t="str">
        <f t="shared" si="91"/>
        <v/>
      </c>
      <c r="AL163" s="67" t="str">
        <f t="shared" si="92"/>
        <v/>
      </c>
      <c r="AM163" s="67" t="str">
        <f t="shared" si="93"/>
        <v/>
      </c>
      <c r="AN163" s="68" t="str">
        <f>IF(RSRankBy="R. Total",IF(AK163="","",AK163+COUNTIF(AK$8:AK162,AK163)/10),IF(RSRankBy="R. YTD",IF(AL163="","",AL163+COUNTIF(AL$8:AL162,AL163)/10),IF(AM163="","",AM163+COUNTIF(AM$8:AM162,AM163)/10)))</f>
        <v/>
      </c>
      <c r="AO163" s="105" t="str">
        <f t="shared" si="71"/>
        <v/>
      </c>
      <c r="AP163" s="50" t="str">
        <f t="shared" si="99"/>
        <v/>
      </c>
      <c r="AQ163" s="106" t="str">
        <f t="shared" si="89"/>
        <v/>
      </c>
      <c r="AR163" s="47" t="str">
        <f t="shared" si="100"/>
        <v/>
      </c>
      <c r="AS163" s="45" t="str">
        <f t="shared" si="101"/>
        <v/>
      </c>
      <c r="BB163" s="14" t="str">
        <f>IF(C163="","",IF(OR(K163="Y",),COUNTIF(K$8:K163,"Y"),""))</f>
        <v/>
      </c>
    </row>
    <row r="164" spans="2:54" ht="12.75" thickBot="1" x14ac:dyDescent="0.25">
      <c r="B164" s="18"/>
      <c r="C164" s="51" t="str">
        <f t="shared" si="94"/>
        <v/>
      </c>
      <c r="D164" s="7" t="str">
        <f t="shared" si="95"/>
        <v/>
      </c>
      <c r="E164" s="18"/>
      <c r="F164" s="14" t="str">
        <f>IF(C164="","",IF(K164="","",MAX(F$8:F163)+1))</f>
        <v/>
      </c>
      <c r="G164" s="42"/>
      <c r="H164" s="14" t="str">
        <f>IF($G164="","",MAX($H$7:$H163)+1)</f>
        <v/>
      </c>
      <c r="I164" s="14">
        <v>156</v>
      </c>
      <c r="J164" s="97"/>
      <c r="K164" s="112" t="str">
        <f t="shared" si="105"/>
        <v/>
      </c>
      <c r="L164" s="14" t="str">
        <f t="shared" si="106"/>
        <v/>
      </c>
      <c r="M164" s="48"/>
      <c r="X164" s="127" t="s">
        <v>288</v>
      </c>
      <c r="Y164" s="16"/>
      <c r="Z164" s="16"/>
      <c r="AA164" s="16"/>
      <c r="AB164" s="16"/>
      <c r="AC164" s="33"/>
      <c r="AD164" s="33"/>
      <c r="AE164" s="127" t="s">
        <v>288</v>
      </c>
      <c r="AF164" s="129" t="str">
        <f t="shared" si="104"/>
        <v/>
      </c>
      <c r="AG164" s="114" t="b">
        <f>IF(Y164="",FALSE,IF(COUNTIF(Y$7:Y163,Y164)&gt;0,TRUE,FALSE))</f>
        <v>0</v>
      </c>
      <c r="AH164" s="114" t="str">
        <f t="shared" si="85"/>
        <v/>
      </c>
      <c r="AI164" s="80" t="str">
        <f t="shared" si="97"/>
        <v/>
      </c>
      <c r="AJ164" s="81" t="str">
        <f t="shared" si="98"/>
        <v/>
      </c>
      <c r="AK164" s="67" t="str">
        <f t="shared" si="91"/>
        <v/>
      </c>
      <c r="AL164" s="67" t="str">
        <f t="shared" si="92"/>
        <v/>
      </c>
      <c r="AM164" s="67" t="str">
        <f t="shared" si="93"/>
        <v/>
      </c>
      <c r="AN164" s="68" t="str">
        <f>IF(RSRankBy="R. Total",IF(AK164="","",AK164+COUNTIF(AK$8:AK163,AK164)/10),IF(RSRankBy="R. YTD",IF(AL164="","",AL164+COUNTIF(AL$8:AL163,AL164)/10),IF(AM164="","",AM164+COUNTIF(AM$8:AM163,AM164)/10)))</f>
        <v/>
      </c>
      <c r="AO164" s="105" t="str">
        <f t="shared" si="71"/>
        <v/>
      </c>
      <c r="AP164" s="50" t="str">
        <f t="shared" si="99"/>
        <v/>
      </c>
      <c r="AQ164" s="106" t="str">
        <f t="shared" si="89"/>
        <v/>
      </c>
      <c r="AR164" s="47" t="str">
        <f t="shared" si="100"/>
        <v/>
      </c>
      <c r="AS164" s="45" t="str">
        <f t="shared" si="101"/>
        <v/>
      </c>
      <c r="BB164" s="14" t="str">
        <f>IF(C164="","",IF(OR(K164="Y",),COUNTIF(K$8:K164,"Y"),""))</f>
        <v/>
      </c>
    </row>
    <row r="165" spans="2:54" ht="12.75" thickBot="1" x14ac:dyDescent="0.25">
      <c r="B165" s="18"/>
      <c r="C165" s="51" t="str">
        <f t="shared" si="94"/>
        <v/>
      </c>
      <c r="D165" s="7" t="str">
        <f t="shared" si="95"/>
        <v/>
      </c>
      <c r="E165" s="18"/>
      <c r="F165" s="14" t="str">
        <f>IF(C165="","",IF(K165="","",MAX(F$8:F164)+1))</f>
        <v/>
      </c>
      <c r="G165" s="42"/>
      <c r="H165" s="14" t="str">
        <f>IF($G165="","",MAX($H$7:$H164)+1)</f>
        <v/>
      </c>
      <c r="I165" s="14">
        <v>157</v>
      </c>
      <c r="J165" s="97"/>
      <c r="K165" s="112" t="str">
        <f t="shared" si="105"/>
        <v/>
      </c>
      <c r="L165" s="14" t="str">
        <f t="shared" si="106"/>
        <v/>
      </c>
      <c r="M165" s="48"/>
      <c r="X165" s="127" t="s">
        <v>288</v>
      </c>
      <c r="Y165" s="16"/>
      <c r="Z165" s="16"/>
      <c r="AA165" s="16"/>
      <c r="AB165" s="16"/>
      <c r="AC165" s="33"/>
      <c r="AD165" s="33"/>
      <c r="AE165" s="127" t="s">
        <v>288</v>
      </c>
      <c r="AF165" s="129" t="str">
        <f t="shared" si="104"/>
        <v/>
      </c>
      <c r="AG165" s="114" t="b">
        <f>IF(Y165="",FALSE,IF(COUNTIF(Y$7:Y164,Y165)&gt;0,TRUE,FALSE))</f>
        <v>0</v>
      </c>
      <c r="AH165" s="114" t="str">
        <f t="shared" si="85"/>
        <v/>
      </c>
      <c r="AI165" s="80" t="str">
        <f t="shared" si="97"/>
        <v/>
      </c>
      <c r="AJ165" s="81" t="str">
        <f t="shared" si="98"/>
        <v/>
      </c>
      <c r="AK165" s="67" t="str">
        <f t="shared" si="91"/>
        <v/>
      </c>
      <c r="AL165" s="67" t="str">
        <f t="shared" si="92"/>
        <v/>
      </c>
      <c r="AM165" s="67" t="str">
        <f t="shared" si="93"/>
        <v/>
      </c>
      <c r="AN165" s="68" t="str">
        <f>IF(RSRankBy="R. Total",IF(AK165="","",AK165+COUNTIF(AK$8:AK164,AK165)/10),IF(RSRankBy="R. YTD",IF(AL165="","",AL165+COUNTIF(AL$8:AL164,AL165)/10),IF(AM165="","",AM165+COUNTIF(AM$8:AM164,AM165)/10)))</f>
        <v/>
      </c>
      <c r="AO165" s="105" t="str">
        <f t="shared" si="71"/>
        <v/>
      </c>
      <c r="AP165" s="50" t="str">
        <f t="shared" si="99"/>
        <v/>
      </c>
      <c r="AQ165" s="106" t="str">
        <f t="shared" si="89"/>
        <v/>
      </c>
      <c r="AR165" s="47" t="str">
        <f t="shared" si="100"/>
        <v/>
      </c>
      <c r="AS165" s="45" t="str">
        <f t="shared" si="101"/>
        <v/>
      </c>
      <c r="BB165" s="14" t="str">
        <f>IF(C165="","",IF(OR(K165="Y",),COUNTIF(K$8:K165,"Y"),""))</f>
        <v/>
      </c>
    </row>
  </sheetData>
  <sheetProtection sheet="1" formatRows="0" autoFilter="0"/>
  <autoFilter ref="B8:BB165" xr:uid="{2955E08F-1506-4244-8508-8C3F2BAF0B77}"/>
  <sortState xmlns:xlrd2="http://schemas.microsoft.com/office/spreadsheetml/2017/richdata2" ref="X9:AF147">
    <sortCondition ref="AF9:AF147"/>
  </sortState>
  <mergeCells count="22">
    <mergeCell ref="X6:AE6"/>
    <mergeCell ref="P73:R73"/>
    <mergeCell ref="P106:R106"/>
    <mergeCell ref="F2:H2"/>
    <mergeCell ref="Q9:R9"/>
    <mergeCell ref="Q13:R13"/>
    <mergeCell ref="S2:T2"/>
    <mergeCell ref="C6:G6"/>
    <mergeCell ref="Q69:R69"/>
    <mergeCell ref="Q57:R57"/>
    <mergeCell ref="Q61:R61"/>
    <mergeCell ref="Q65:R65"/>
    <mergeCell ref="Q37:R37"/>
    <mergeCell ref="Q41:R41"/>
    <mergeCell ref="Q45:R45"/>
    <mergeCell ref="Q49:R49"/>
    <mergeCell ref="Q53:R53"/>
    <mergeCell ref="Q17:R17"/>
    <mergeCell ref="Q21:R21"/>
    <mergeCell ref="Q25:R25"/>
    <mergeCell ref="Q29:R29"/>
    <mergeCell ref="Q33:R33"/>
  </mergeCells>
  <conditionalFormatting sqref="B8:B165">
    <cfRule type="expression" dxfId="34" priority="27">
      <formula>AND($D$3&lt;&gt;"Ros Simpson")</formula>
    </cfRule>
  </conditionalFormatting>
  <conditionalFormatting sqref="C9:C165">
    <cfRule type="expression" dxfId="33" priority="25">
      <formula>AND($D$3="Ros Simpson",$B9="Y",AND(F9="",$G9=""))</formula>
    </cfRule>
  </conditionalFormatting>
  <conditionalFormatting sqref="E2">
    <cfRule type="expression" dxfId="32" priority="32">
      <formula>(AND($N$2&lt;&gt;"",FIND($N$2,E2)&gt;0))</formula>
    </cfRule>
  </conditionalFormatting>
  <conditionalFormatting sqref="E5">
    <cfRule type="expression" dxfId="31" priority="33">
      <formula>(AND($N$2&lt;&gt;"",FIND($N$2,E5)&gt;0))</formula>
    </cfRule>
  </conditionalFormatting>
  <conditionalFormatting sqref="E9:E165">
    <cfRule type="expression" dxfId="30" priority="124">
      <formula>AND($C9&lt;&gt;"",NOT(ISERROR(VLOOKUP($C9,$N$9:$N$74,1,FALSE))))</formula>
    </cfRule>
    <cfRule type="expression" dxfId="29" priority="123">
      <formula>AND($G9&lt;&gt;"",$E9="Y")</formula>
    </cfRule>
    <cfRule type="expression" dxfId="28" priority="122">
      <formula>AND($E9="Y",NOT(ISERROR(VLOOKUP($C9,$G9:$G149,1,FALSE))))</formula>
    </cfRule>
  </conditionalFormatting>
  <conditionalFormatting sqref="K7">
    <cfRule type="expression" dxfId="27" priority="24">
      <formula>(ISODD(K7))</formula>
    </cfRule>
  </conditionalFormatting>
  <conditionalFormatting sqref="M7:N7">
    <cfRule type="expression" dxfId="26" priority="67">
      <formula>(ISODD(M7))</formula>
    </cfRule>
  </conditionalFormatting>
  <conditionalFormatting sqref="P74:R126 P8:R72 C9:O9 C10:M16 C17:D165 N10:O74 E17:M74 K75:O149 E75:J165 K150:M165">
    <cfRule type="expression" dxfId="25" priority="114">
      <formula>(AND($N$2&lt;&gt;"",FIND($N$2,C8)&gt;0))</formula>
    </cfRule>
  </conditionalFormatting>
  <conditionalFormatting sqref="Q8:R71 Q74:R126">
    <cfRule type="expression" dxfId="24" priority="89">
      <formula>AND($Q8&lt;&gt;"",$Q8=$R8)</formula>
    </cfRule>
  </conditionalFormatting>
  <conditionalFormatting sqref="Q74:R126">
    <cfRule type="expression" dxfId="23" priority="93">
      <formula>AND(Q74&lt;&gt;"",COUNTIF($P$74:$R$126,Q74)&gt;1)</formula>
    </cfRule>
  </conditionalFormatting>
  <conditionalFormatting sqref="Q10:S71">
    <cfRule type="expression" dxfId="22" priority="41">
      <formula>AND($T10="ERR")</formula>
    </cfRule>
  </conditionalFormatting>
  <conditionalFormatting sqref="R2 R4">
    <cfRule type="expression" dxfId="21" priority="126">
      <formula>OR(ISODD($N$7),ISODD(#REF!))</formula>
    </cfRule>
  </conditionalFormatting>
  <conditionalFormatting sqref="T10:T11">
    <cfRule type="expression" dxfId="20" priority="57">
      <formula>AND(T10&lt;&gt;"",COUNTIF(T$9:T10,T10)&gt;1)</formula>
    </cfRule>
  </conditionalFormatting>
  <conditionalFormatting sqref="T14:T15">
    <cfRule type="expression" dxfId="19" priority="56">
      <formula>AND(T14&lt;&gt;"",COUNTIF(T$9:T14,T14)&gt;1)</formula>
    </cfRule>
  </conditionalFormatting>
  <conditionalFormatting sqref="T18:T19">
    <cfRule type="expression" dxfId="18" priority="55">
      <formula>AND(T18&lt;&gt;"",COUNTIF(T$9:T18,T18)&gt;1)</formula>
    </cfRule>
  </conditionalFormatting>
  <conditionalFormatting sqref="T22:T23">
    <cfRule type="expression" dxfId="17" priority="54">
      <formula>AND(T22&lt;&gt;"",COUNTIF(T$9:T22,T22)&gt;1)</formula>
    </cfRule>
  </conditionalFormatting>
  <conditionalFormatting sqref="T26:T27">
    <cfRule type="expression" dxfId="16" priority="53">
      <formula>AND(T26&lt;&gt;"",COUNTIF(T$9:T26,T26)&gt;1)</formula>
    </cfRule>
  </conditionalFormatting>
  <conditionalFormatting sqref="T30:T31">
    <cfRule type="expression" dxfId="15" priority="52">
      <formula>AND(T30&lt;&gt;"",COUNTIF(T$9:T30,T30)&gt;1)</formula>
    </cfRule>
  </conditionalFormatting>
  <conditionalFormatting sqref="T34:T35">
    <cfRule type="expression" dxfId="14" priority="51">
      <formula>AND(T34&lt;&gt;"",COUNTIF(T$9:T34,T34)&gt;1)</formula>
    </cfRule>
  </conditionalFormatting>
  <conditionalFormatting sqref="T38:T39">
    <cfRule type="expression" dxfId="13" priority="50">
      <formula>AND(T38&lt;&gt;"",COUNTIF(T$9:T38,T38)&gt;1)</formula>
    </cfRule>
  </conditionalFormatting>
  <conditionalFormatting sqref="T42:T43">
    <cfRule type="expression" dxfId="12" priority="49">
      <formula>AND(T42&lt;&gt;"",COUNTIF(T$9:T42,T42)&gt;1)</formula>
    </cfRule>
  </conditionalFormatting>
  <conditionalFormatting sqref="T46:T47">
    <cfRule type="expression" dxfId="11" priority="48">
      <formula>AND(T46&lt;&gt;"",COUNTIF(T$9:T46,T46)&gt;1)</formula>
    </cfRule>
  </conditionalFormatting>
  <conditionalFormatting sqref="T50:T51">
    <cfRule type="expression" dxfId="10" priority="47">
      <formula>AND(T50&lt;&gt;"",COUNTIF(T$9:T50,T50)&gt;1)</formula>
    </cfRule>
  </conditionalFormatting>
  <conditionalFormatting sqref="T54:T55">
    <cfRule type="expression" dxfId="9" priority="46">
      <formula>AND(T54&lt;&gt;"",COUNTIF(T$9:T54,T54)&gt;1)</formula>
    </cfRule>
  </conditionalFormatting>
  <conditionalFormatting sqref="T58:T59">
    <cfRule type="expression" dxfId="8" priority="45">
      <formula>AND(T58&lt;&gt;"",COUNTIF(T$9:T58,T58)&gt;1)</formula>
    </cfRule>
  </conditionalFormatting>
  <conditionalFormatting sqref="T62:T63">
    <cfRule type="expression" dxfId="7" priority="44">
      <formula>AND(T62&lt;&gt;"",COUNTIF(T$9:T62,T62)&gt;1)</formula>
    </cfRule>
  </conditionalFormatting>
  <conditionalFormatting sqref="T66:T67">
    <cfRule type="expression" dxfId="6" priority="43">
      <formula>AND(T66&lt;&gt;"",COUNTIF(T$9:T66,T66)&gt;1)</formula>
    </cfRule>
  </conditionalFormatting>
  <conditionalFormatting sqref="T70:T71">
    <cfRule type="expression" dxfId="5" priority="42">
      <formula>AND(T70&lt;&gt;"",COUNTIF(T$9:T70,T70)&gt;1)</formula>
    </cfRule>
  </conditionalFormatting>
  <conditionalFormatting sqref="U10:V11">
    <cfRule type="expression" dxfId="4" priority="4">
      <formula>(AND($N$2&lt;&gt;"",FIND($N$2,U10)&gt;0))</formula>
    </cfRule>
  </conditionalFormatting>
  <conditionalFormatting sqref="U14:V15 U18:V19 U22:V23 U26:V27 U30:V31 U34:V35 U38:V39 U42:V43 U46:V47 U50:V51 U54:V55 U58:V59 U62:V63 U66:V67 U70:V71">
    <cfRule type="expression" dxfId="3" priority="2">
      <formula>(AND($N$2&lt;&gt;"",FIND($N$2,U14)&gt;0))</formula>
    </cfRule>
  </conditionalFormatting>
  <conditionalFormatting sqref="V10:V71">
    <cfRule type="expression" dxfId="2" priority="1">
      <formula>AND(V10&lt;&gt;"",V10&gt;0)</formula>
    </cfRule>
  </conditionalFormatting>
  <conditionalFormatting sqref="AG9:AO165">
    <cfRule type="expression" dxfId="1" priority="23">
      <formula>(AG$8=$E$2)</formula>
    </cfRule>
  </conditionalFormatting>
  <conditionalFormatting sqref="AH7">
    <cfRule type="expression" dxfId="0" priority="22">
      <formula>(ISODD(AH7))</formula>
    </cfRule>
  </conditionalFormatting>
  <dataValidations count="7">
    <dataValidation type="list" allowBlank="1" showInputMessage="1" showErrorMessage="1" sqref="B9:B165 E9:E165" xr:uid="{C51FF595-F9A5-400D-9093-95E7A67CDFD6}">
      <formula1>YNBlank</formula1>
    </dataValidation>
    <dataValidation type="list" allowBlank="1" showInputMessage="1" showErrorMessage="1" sqref="G9:G165" xr:uid="{C7A8AEA8-FE0E-490F-A4F2-64E08B60769C}">
      <formula1>$C$9:$C$149</formula1>
    </dataValidation>
    <dataValidation type="list" allowBlank="1" showInputMessage="1" showErrorMessage="1" sqref="D2" xr:uid="{2C8EBD03-4ED1-4103-88B6-2CD3BC4E6AA5}">
      <formula1>"R. Total,R. YTD,R. Avg"</formula1>
    </dataValidation>
    <dataValidation type="date" allowBlank="1" showInputMessage="1" showErrorMessage="1" sqref="S2:T2" xr:uid="{4CC44FAB-805B-4D58-B9B9-ACBF9B93D03B}">
      <formula1>1</formula1>
      <formula2>57525</formula2>
    </dataValidation>
    <dataValidation type="list" allowBlank="1" showInputMessage="1" showErrorMessage="1" sqref="D5" xr:uid="{90ACD837-D3DA-4BCD-8C45-94DDD693114A}">
      <formula1>"None,Quarter,Third,Half"</formula1>
    </dataValidation>
    <dataValidation type="list" allowBlank="1" showInputMessage="1" showErrorMessage="1" sqref="D4" xr:uid="{4C0C4F5D-6437-43E2-BDE3-223DF28BAF12}">
      <formula1>"L-L,L-M,L-H"</formula1>
    </dataValidation>
    <dataValidation type="list" allowBlank="1" showInputMessage="1" showErrorMessage="1" sqref="D3" xr:uid="{49F72BF8-8344-4BCD-BBF9-064E681B4830}">
      <formula1>"Pro-Am,Ros Simpson"</formula1>
    </dataValidation>
  </dataValidations>
  <pageMargins left="0.70866141732283472" right="0.70866141732283472" top="0.74803149606299213" bottom="0.74803149606299213" header="0.31496062992125984" footer="0.31496062992125984"/>
  <pageSetup paperSize="9" scale="170" orientation="landscape" r:id="rId1"/>
  <ignoredErrors>
    <ignoredError sqref="AC7"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10B0C-27F4-47DD-936C-520C7356EF2A}">
  <dimension ref="B2:H92"/>
  <sheetViews>
    <sheetView workbookViewId="0"/>
  </sheetViews>
  <sheetFormatPr defaultRowHeight="12.75" x14ac:dyDescent="0.2"/>
  <cols>
    <col min="1" max="1" width="2.85546875" style="121" customWidth="1"/>
    <col min="2" max="2" width="9.140625" style="160"/>
    <col min="3" max="3" width="10.7109375" style="121" bestFit="1" customWidth="1"/>
    <col min="4" max="4" width="9.140625" style="121"/>
    <col min="5" max="5" width="148.7109375" style="161" customWidth="1"/>
    <col min="6" max="16384" width="9.140625" style="121"/>
  </cols>
  <sheetData>
    <row r="2" spans="2:5" x14ac:dyDescent="0.2">
      <c r="B2" s="192" t="s">
        <v>331</v>
      </c>
      <c r="C2" s="193"/>
      <c r="D2" s="193"/>
      <c r="E2" s="194"/>
    </row>
    <row r="3" spans="2:5" x14ac:dyDescent="0.2">
      <c r="B3" s="195" t="s">
        <v>332</v>
      </c>
      <c r="C3" s="196"/>
      <c r="D3" s="196"/>
      <c r="E3" s="197"/>
    </row>
    <row r="4" spans="2:5" x14ac:dyDescent="0.2">
      <c r="B4" s="189" t="s">
        <v>1417</v>
      </c>
      <c r="C4" s="190"/>
      <c r="D4" s="190"/>
      <c r="E4" s="191"/>
    </row>
    <row r="5" spans="2:5" x14ac:dyDescent="0.2">
      <c r="B5" s="189" t="s">
        <v>318</v>
      </c>
      <c r="C5" s="190"/>
      <c r="D5" s="190"/>
      <c r="E5" s="191"/>
    </row>
    <row r="6" spans="2:5" x14ac:dyDescent="0.2">
      <c r="B6" s="189" t="s">
        <v>1413</v>
      </c>
      <c r="C6" s="190"/>
      <c r="D6" s="190"/>
      <c r="E6" s="191"/>
    </row>
    <row r="7" spans="2:5" x14ac:dyDescent="0.2">
      <c r="B7" s="189" t="s">
        <v>1414</v>
      </c>
      <c r="C7" s="190"/>
      <c r="D7" s="190"/>
      <c r="E7" s="191"/>
    </row>
    <row r="8" spans="2:5" x14ac:dyDescent="0.2">
      <c r="B8" s="189" t="s">
        <v>1415</v>
      </c>
      <c r="C8" s="190"/>
      <c r="D8" s="190"/>
      <c r="E8" s="191"/>
    </row>
    <row r="9" spans="2:5" x14ac:dyDescent="0.2">
      <c r="B9" s="189" t="s">
        <v>1416</v>
      </c>
      <c r="C9" s="190"/>
      <c r="D9" s="190"/>
      <c r="E9" s="191"/>
    </row>
    <row r="10" spans="2:5" x14ac:dyDescent="0.2">
      <c r="B10" s="189" t="s">
        <v>1567</v>
      </c>
      <c r="C10" s="190"/>
      <c r="D10" s="190"/>
      <c r="E10" s="191"/>
    </row>
    <row r="11" spans="2:5" x14ac:dyDescent="0.2">
      <c r="B11" s="189"/>
      <c r="C11" s="190"/>
      <c r="D11" s="190"/>
      <c r="E11" s="191"/>
    </row>
    <row r="12" spans="2:5" x14ac:dyDescent="0.2">
      <c r="B12" s="198" t="s">
        <v>333</v>
      </c>
      <c r="C12" s="199"/>
      <c r="D12" s="199"/>
      <c r="E12" s="200"/>
    </row>
    <row r="13" spans="2:5" x14ac:dyDescent="0.2">
      <c r="B13" s="189" t="s">
        <v>334</v>
      </c>
      <c r="C13" s="190"/>
      <c r="D13" s="190"/>
      <c r="E13" s="191"/>
    </row>
    <row r="14" spans="2:5" x14ac:dyDescent="0.2">
      <c r="B14" s="189" t="s">
        <v>335</v>
      </c>
      <c r="C14" s="190"/>
      <c r="D14" s="190"/>
      <c r="E14" s="191"/>
    </row>
    <row r="15" spans="2:5" x14ac:dyDescent="0.2">
      <c r="B15" s="189" t="s">
        <v>336</v>
      </c>
      <c r="C15" s="190"/>
      <c r="D15" s="190"/>
      <c r="E15" s="191"/>
    </row>
    <row r="16" spans="2:5" x14ac:dyDescent="0.2">
      <c r="B16" s="189" t="s">
        <v>338</v>
      </c>
      <c r="C16" s="190"/>
      <c r="D16" s="190"/>
      <c r="E16" s="191"/>
    </row>
    <row r="17" spans="2:8" x14ac:dyDescent="0.2">
      <c r="B17" s="189" t="s">
        <v>337</v>
      </c>
      <c r="C17" s="190"/>
      <c r="D17" s="190"/>
      <c r="E17" s="191"/>
    </row>
    <row r="18" spans="2:8" x14ac:dyDescent="0.2">
      <c r="B18" s="189" t="s">
        <v>339</v>
      </c>
      <c r="C18" s="190"/>
      <c r="D18" s="190"/>
      <c r="E18" s="191"/>
    </row>
    <row r="19" spans="2:8" x14ac:dyDescent="0.2">
      <c r="B19" s="189" t="s">
        <v>294</v>
      </c>
      <c r="C19" s="190"/>
      <c r="D19" s="190"/>
      <c r="E19" s="191"/>
    </row>
    <row r="20" spans="2:8" x14ac:dyDescent="0.2">
      <c r="B20" s="192"/>
      <c r="C20" s="193"/>
      <c r="D20" s="193"/>
      <c r="E20" s="194"/>
    </row>
    <row r="21" spans="2:8" x14ac:dyDescent="0.2">
      <c r="B21" s="192" t="s">
        <v>340</v>
      </c>
      <c r="C21" s="193"/>
      <c r="D21" s="193"/>
      <c r="E21" s="194"/>
    </row>
    <row r="22" spans="2:8" x14ac:dyDescent="0.2">
      <c r="B22" s="192"/>
      <c r="C22" s="193"/>
      <c r="D22" s="193"/>
      <c r="E22" s="194"/>
    </row>
    <row r="23" spans="2:8" x14ac:dyDescent="0.2">
      <c r="B23" s="192"/>
      <c r="C23" s="193"/>
      <c r="D23" s="193"/>
      <c r="E23" s="194"/>
    </row>
    <row r="26" spans="2:8" ht="13.5" thickBot="1" x14ac:dyDescent="0.25"/>
    <row r="27" spans="2:8" ht="13.5" thickBot="1" x14ac:dyDescent="0.25">
      <c r="B27" s="162">
        <f>MAX(B29:B52)</f>
        <v>2.2999999999999998</v>
      </c>
      <c r="C27" s="201" t="s">
        <v>317</v>
      </c>
      <c r="D27" s="202"/>
      <c r="E27" s="203"/>
      <c r="H27" s="163"/>
    </row>
    <row r="28" spans="2:8" ht="13.5" thickBot="1" x14ac:dyDescent="0.25">
      <c r="B28" s="164" t="s">
        <v>7</v>
      </c>
      <c r="C28" s="165" t="s">
        <v>104</v>
      </c>
      <c r="D28" s="165" t="s">
        <v>105</v>
      </c>
      <c r="E28" s="166" t="s">
        <v>106</v>
      </c>
    </row>
    <row r="29" spans="2:8" x14ac:dyDescent="0.2">
      <c r="B29" s="167">
        <v>1</v>
      </c>
      <c r="C29" s="168">
        <v>45200</v>
      </c>
      <c r="D29" s="169" t="s">
        <v>111</v>
      </c>
      <c r="E29" s="170" t="s">
        <v>110</v>
      </c>
      <c r="H29" s="163"/>
    </row>
    <row r="30" spans="2:8" x14ac:dyDescent="0.2">
      <c r="B30" s="171">
        <v>1.1000000000000001</v>
      </c>
      <c r="C30" s="172">
        <v>45326</v>
      </c>
      <c r="D30" s="120" t="s">
        <v>116</v>
      </c>
      <c r="E30" s="173" t="s">
        <v>117</v>
      </c>
    </row>
    <row r="31" spans="2:8" x14ac:dyDescent="0.2">
      <c r="B31" s="171">
        <v>1.2</v>
      </c>
      <c r="C31" s="172">
        <v>45449</v>
      </c>
      <c r="D31" s="120" t="s">
        <v>116</v>
      </c>
      <c r="E31" s="173" t="s">
        <v>268</v>
      </c>
    </row>
    <row r="32" spans="2:8" x14ac:dyDescent="0.2">
      <c r="B32" s="171"/>
      <c r="C32" s="172"/>
      <c r="D32" s="120"/>
      <c r="E32" s="173" t="s">
        <v>269</v>
      </c>
    </row>
    <row r="33" spans="2:5" x14ac:dyDescent="0.2">
      <c r="B33" s="171"/>
      <c r="C33" s="120"/>
      <c r="D33" s="120"/>
      <c r="E33" s="173" t="s">
        <v>270</v>
      </c>
    </row>
    <row r="34" spans="2:5" x14ac:dyDescent="0.2">
      <c r="B34" s="171"/>
      <c r="C34" s="120"/>
      <c r="D34" s="120"/>
      <c r="E34" s="173" t="s">
        <v>281</v>
      </c>
    </row>
    <row r="35" spans="2:5" x14ac:dyDescent="0.2">
      <c r="B35" s="171"/>
      <c r="C35" s="120"/>
      <c r="D35" s="120"/>
      <c r="E35" s="173" t="s">
        <v>279</v>
      </c>
    </row>
    <row r="36" spans="2:5" x14ac:dyDescent="0.2">
      <c r="B36" s="171">
        <v>1.3</v>
      </c>
      <c r="C36" s="172">
        <v>45559</v>
      </c>
      <c r="D36" s="120" t="s">
        <v>116</v>
      </c>
      <c r="E36" s="173" t="s">
        <v>291</v>
      </c>
    </row>
    <row r="37" spans="2:5" x14ac:dyDescent="0.2">
      <c r="B37" s="171"/>
      <c r="C37" s="120"/>
      <c r="D37" s="120"/>
      <c r="E37" s="173" t="s">
        <v>292</v>
      </c>
    </row>
    <row r="38" spans="2:5" x14ac:dyDescent="0.2">
      <c r="B38" s="171"/>
      <c r="C38" s="120"/>
      <c r="D38" s="120"/>
      <c r="E38" s="173" t="s">
        <v>293</v>
      </c>
    </row>
    <row r="39" spans="2:5" x14ac:dyDescent="0.2">
      <c r="B39" s="171">
        <v>1.4</v>
      </c>
      <c r="C39" s="172">
        <v>45561</v>
      </c>
      <c r="D39" s="120" t="s">
        <v>116</v>
      </c>
      <c r="E39" s="173" t="s">
        <v>295</v>
      </c>
    </row>
    <row r="40" spans="2:5" x14ac:dyDescent="0.2">
      <c r="B40" s="171">
        <v>1.5</v>
      </c>
      <c r="C40" s="172">
        <v>45561</v>
      </c>
      <c r="D40" s="120" t="s">
        <v>116</v>
      </c>
      <c r="E40" s="173" t="s">
        <v>302</v>
      </c>
    </row>
    <row r="41" spans="2:5" x14ac:dyDescent="0.2">
      <c r="B41" s="171">
        <v>1.6</v>
      </c>
      <c r="C41" s="172">
        <v>45562</v>
      </c>
      <c r="D41" s="120" t="s">
        <v>116</v>
      </c>
      <c r="E41" s="173" t="s">
        <v>304</v>
      </c>
    </row>
    <row r="42" spans="2:5" x14ac:dyDescent="0.2">
      <c r="B42" s="171">
        <v>1.7</v>
      </c>
      <c r="C42" s="172">
        <v>45562</v>
      </c>
      <c r="D42" s="120" t="s">
        <v>305</v>
      </c>
      <c r="E42" s="173" t="s">
        <v>306</v>
      </c>
    </row>
    <row r="43" spans="2:5" ht="63.75" x14ac:dyDescent="0.2">
      <c r="B43" s="171">
        <v>1.8</v>
      </c>
      <c r="C43" s="172">
        <v>45563</v>
      </c>
      <c r="D43" s="120" t="s">
        <v>116</v>
      </c>
      <c r="E43" s="173" t="s">
        <v>308</v>
      </c>
    </row>
    <row r="44" spans="2:5" ht="25.5" x14ac:dyDescent="0.2">
      <c r="B44" s="171">
        <v>1.9</v>
      </c>
      <c r="C44" s="172">
        <v>45565</v>
      </c>
      <c r="D44" s="120" t="s">
        <v>116</v>
      </c>
      <c r="E44" s="173" t="s">
        <v>316</v>
      </c>
    </row>
    <row r="45" spans="2:5" x14ac:dyDescent="0.2">
      <c r="B45" s="171">
        <v>2</v>
      </c>
      <c r="C45" s="172">
        <v>45629</v>
      </c>
      <c r="D45" s="120" t="s">
        <v>116</v>
      </c>
      <c r="E45" s="173" t="s">
        <v>330</v>
      </c>
    </row>
    <row r="46" spans="2:5" x14ac:dyDescent="0.2">
      <c r="B46" s="171">
        <v>2.1</v>
      </c>
      <c r="C46" s="172">
        <v>45992</v>
      </c>
      <c r="D46" s="120" t="s">
        <v>116</v>
      </c>
      <c r="E46" s="173" t="s">
        <v>383</v>
      </c>
    </row>
    <row r="47" spans="2:5" x14ac:dyDescent="0.2">
      <c r="B47" s="171">
        <v>2.2000000000000002</v>
      </c>
      <c r="C47" s="172">
        <v>49707</v>
      </c>
      <c r="D47" s="120" t="s">
        <v>116</v>
      </c>
      <c r="E47" s="173" t="s">
        <v>1445</v>
      </c>
    </row>
    <row r="48" spans="2:5" ht="25.5" x14ac:dyDescent="0.2">
      <c r="B48" s="171">
        <v>2.2999999999999998</v>
      </c>
      <c r="C48" s="172">
        <v>46064</v>
      </c>
      <c r="D48" s="120" t="s">
        <v>116</v>
      </c>
      <c r="E48" s="173" t="s">
        <v>1566</v>
      </c>
    </row>
    <row r="49" spans="2:8" x14ac:dyDescent="0.2">
      <c r="B49" s="171"/>
      <c r="C49" s="120"/>
      <c r="D49" s="120"/>
      <c r="E49" s="173"/>
      <c r="H49" s="163"/>
    </row>
    <row r="50" spans="2:8" x14ac:dyDescent="0.2">
      <c r="B50" s="171"/>
      <c r="C50" s="120"/>
      <c r="D50" s="120"/>
      <c r="E50" s="173"/>
    </row>
    <row r="51" spans="2:8" x14ac:dyDescent="0.2">
      <c r="B51" s="171"/>
      <c r="C51" s="120"/>
      <c r="D51" s="120"/>
      <c r="E51" s="173"/>
    </row>
    <row r="52" spans="2:8" x14ac:dyDescent="0.2">
      <c r="B52" s="171"/>
      <c r="C52" s="120"/>
      <c r="D52" s="120"/>
      <c r="E52" s="173"/>
    </row>
    <row r="83" spans="8:8" x14ac:dyDescent="0.2">
      <c r="H83" s="163"/>
    </row>
    <row r="84" spans="8:8" x14ac:dyDescent="0.2">
      <c r="H84" s="163"/>
    </row>
    <row r="92" spans="8:8" x14ac:dyDescent="0.2">
      <c r="H92" s="163"/>
    </row>
  </sheetData>
  <sheetProtection sheet="1" objects="1" scenarios="1"/>
  <mergeCells count="23">
    <mergeCell ref="B16:E16"/>
    <mergeCell ref="B17:E17"/>
    <mergeCell ref="B18:E18"/>
    <mergeCell ref="B19:E19"/>
    <mergeCell ref="B14:E14"/>
    <mergeCell ref="B15:E15"/>
    <mergeCell ref="B20:E20"/>
    <mergeCell ref="B21:E21"/>
    <mergeCell ref="B22:E22"/>
    <mergeCell ref="B23:E23"/>
    <mergeCell ref="C27:E27"/>
    <mergeCell ref="B13:E13"/>
    <mergeCell ref="B5:E5"/>
    <mergeCell ref="B2:E2"/>
    <mergeCell ref="B4:E4"/>
    <mergeCell ref="B6:E6"/>
    <mergeCell ref="B7:E7"/>
    <mergeCell ref="B8:E8"/>
    <mergeCell ref="B3:E3"/>
    <mergeCell ref="B9:E9"/>
    <mergeCell ref="B11:E11"/>
    <mergeCell ref="B12:E12"/>
    <mergeCell ref="B10: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1A7E-F060-4225-9374-1A3B5AEDB901}">
  <dimension ref="B1:Z196"/>
  <sheetViews>
    <sheetView workbookViewId="0">
      <selection activeCell="B1" sqref="B1"/>
    </sheetView>
  </sheetViews>
  <sheetFormatPr defaultRowHeight="15" x14ac:dyDescent="0.25"/>
  <cols>
    <col min="1" max="1" width="2.85546875" customWidth="1"/>
    <col min="7" max="7" width="4.5703125" customWidth="1"/>
    <col min="9" max="9" width="3.42578125" customWidth="1"/>
    <col min="10" max="10" width="9.140625" style="27"/>
    <col min="11" max="11" width="3.85546875" customWidth="1"/>
    <col min="13" max="13" width="17.28515625" customWidth="1"/>
  </cols>
  <sheetData>
    <row r="1" spans="2:20" ht="15.75" thickBot="1" x14ac:dyDescent="0.3">
      <c r="B1" s="155" t="s">
        <v>1420</v>
      </c>
      <c r="D1" s="119" t="s">
        <v>1419</v>
      </c>
      <c r="L1">
        <f>MAX('Pro-Am'!X8:X139)</f>
        <v>137</v>
      </c>
    </row>
    <row r="2" spans="2:20" ht="15.75" thickBot="1" x14ac:dyDescent="0.3">
      <c r="B2" s="137" t="s">
        <v>260</v>
      </c>
      <c r="C2" s="137" t="s">
        <v>261</v>
      </c>
      <c r="D2" s="137" t="s">
        <v>262</v>
      </c>
      <c r="E2" s="137" t="s">
        <v>4</v>
      </c>
      <c r="F2" s="138" t="s">
        <v>263</v>
      </c>
      <c r="G2" s="138"/>
      <c r="H2" s="125" t="s">
        <v>1368</v>
      </c>
      <c r="J2" s="25" t="s">
        <v>264</v>
      </c>
      <c r="L2" s="28" t="s">
        <v>7</v>
      </c>
      <c r="M2" s="28" t="s">
        <v>6</v>
      </c>
      <c r="N2" s="28" t="s">
        <v>265</v>
      </c>
      <c r="O2" s="28" t="s">
        <v>63</v>
      </c>
      <c r="P2" s="28" t="s">
        <v>0</v>
      </c>
      <c r="Q2" s="28" t="s">
        <v>118</v>
      </c>
      <c r="R2" s="28" t="str">
        <f>'Pro-Am'!AD8</f>
        <v>2026 MPs</v>
      </c>
      <c r="S2" s="131" t="str">
        <f>'Pro-Am'!AE8</f>
        <v>2026 RANK</v>
      </c>
      <c r="T2" s="28" t="s">
        <v>1412</v>
      </c>
    </row>
    <row r="3" spans="2:20" x14ac:dyDescent="0.25">
      <c r="B3" s="139">
        <v>625582</v>
      </c>
      <c r="C3" s="139" t="s">
        <v>125</v>
      </c>
      <c r="D3" s="139" t="s">
        <v>126</v>
      </c>
      <c r="E3" s="139" t="s">
        <v>32</v>
      </c>
      <c r="F3" s="140">
        <v>192.13</v>
      </c>
      <c r="G3" s="140"/>
      <c r="H3" s="126" t="str">
        <f>IF(B3="","",INDEX('Website Dload'!$I$2:$I$301,MATCH(B3,'Website Dload'!$L$2:$L$301,0)))</f>
        <v>davidadamson09@gmail.com</v>
      </c>
      <c r="I3" s="87"/>
      <c r="J3" s="26" t="str">
        <f>IF(B3="","",IF(ISERROR(VLOOKUP(B3,'Pro-Am'!$Z$8:$Z$165,1,FALSE)),"N","Y"))</f>
        <v>Y</v>
      </c>
      <c r="L3" s="135" t="str">
        <f>IF($J3&lt;&gt;"N","",MAX(L$1:L2)+1)</f>
        <v/>
      </c>
      <c r="M3" s="135" t="str">
        <f>IF($J3&lt;&gt;"N","",C3&amp;", "&amp;D3)</f>
        <v/>
      </c>
      <c r="N3" s="135" t="str">
        <f>IF($J3&lt;&gt;"N","",B3)</f>
        <v/>
      </c>
      <c r="O3" s="136" t="str">
        <f>IF(OR(T3="",T3=0),"",LEFT(T3,1)&amp;"-"&amp;RIGHT(T3,3))</f>
        <v/>
      </c>
      <c r="P3" s="135" t="str">
        <f>IF($J3&lt;&gt;"N","",E3)</f>
        <v/>
      </c>
      <c r="Q3" s="135" t="str">
        <f>IF($J3&lt;&gt;"N","",F3)</f>
        <v/>
      </c>
      <c r="R3" s="135" t="str">
        <f>IF($J3&lt;&gt;"N","",0)</f>
        <v/>
      </c>
      <c r="S3" s="135" t="str">
        <f>IF($J3&lt;&gt;"N","",0)</f>
        <v/>
      </c>
      <c r="T3" s="135" t="str">
        <f>IF($J3&lt;&gt;"N","",INDEX('Website Dload'!$BE$2:$BE$301,MATCH(B3,'Website Dload'!$L$2:$L$301,0)))</f>
        <v/>
      </c>
    </row>
    <row r="4" spans="2:20" x14ac:dyDescent="0.25">
      <c r="B4" s="141">
        <v>1146599</v>
      </c>
      <c r="C4" s="141" t="s">
        <v>128</v>
      </c>
      <c r="D4" s="141" t="s">
        <v>129</v>
      </c>
      <c r="E4" s="141" t="s">
        <v>95</v>
      </c>
      <c r="F4" s="142">
        <v>0.88</v>
      </c>
      <c r="G4" s="142"/>
      <c r="H4" s="126" t="str">
        <f>IF(B4="","",INDEX('Website Dload'!$I$2:$I$301,MATCH(B4,'Website Dload'!$L$2:$L$301,0)))</f>
        <v>lorraine_anker@hotmail.com</v>
      </c>
      <c r="I4" s="87"/>
      <c r="J4" s="26" t="str">
        <f>IF(B4="","",IF(ISERROR(VLOOKUP(B4,'Pro-Am'!$Z$8:$Z$165,1,FALSE)),"N","Y"))</f>
        <v>Y</v>
      </c>
      <c r="L4" s="135" t="str">
        <f>IF($J4&lt;&gt;"N","",MAX(L$1:L3)+1)</f>
        <v/>
      </c>
      <c r="M4" s="135" t="str">
        <f t="shared" ref="M4:M67" si="0">IF($J4&lt;&gt;"N","",C4&amp;", "&amp;D4)</f>
        <v/>
      </c>
      <c r="N4" s="135" t="str">
        <f t="shared" ref="N4:N67" si="1">IF($J4&lt;&gt;"N","",B4)</f>
        <v/>
      </c>
      <c r="O4" s="136" t="str">
        <f t="shared" ref="O4:O67" si="2">IF(OR(T4="",T4=0),"",LEFT(T4,1)&amp;"-"&amp;RIGHT(T4,3))</f>
        <v/>
      </c>
      <c r="P4" s="135" t="str">
        <f t="shared" ref="P4:P67" si="3">IF($J4&lt;&gt;"N","",E4)</f>
        <v/>
      </c>
      <c r="Q4" s="135" t="str">
        <f t="shared" ref="Q4:Q67" si="4">IF($J4&lt;&gt;"N","",F4)</f>
        <v/>
      </c>
      <c r="R4" s="135" t="str">
        <f t="shared" ref="R4:S35" si="5">IF($J4&lt;&gt;"N","",0)</f>
        <v/>
      </c>
      <c r="S4" s="135" t="str">
        <f t="shared" si="5"/>
        <v/>
      </c>
      <c r="T4" s="135" t="str">
        <f>IF($J4&lt;&gt;"N","",INDEX('Website Dload'!$BE$2:$BE$301,MATCH(B4,'Website Dload'!$L$2:$L$301,0)))</f>
        <v/>
      </c>
    </row>
    <row r="5" spans="2:20" x14ac:dyDescent="0.25">
      <c r="B5" s="141">
        <v>1004141</v>
      </c>
      <c r="C5" s="141" t="s">
        <v>130</v>
      </c>
      <c r="D5" s="141" t="s">
        <v>131</v>
      </c>
      <c r="E5" s="141" t="s">
        <v>25</v>
      </c>
      <c r="F5" s="142">
        <v>97</v>
      </c>
      <c r="G5" s="142"/>
      <c r="H5" s="126" t="str">
        <f>IF(B5="","",INDEX('Website Dload'!$I$2:$I$301,MATCH(B5,'Website Dload'!$L$2:$L$301,0)))</f>
        <v>epb1@bigpond.com</v>
      </c>
      <c r="I5" s="87"/>
      <c r="J5" s="26" t="str">
        <f>IF(B5="","",IF(ISERROR(VLOOKUP(B5,'Pro-Am'!$Z$8:$Z$165,1,FALSE)),"N","Y"))</f>
        <v>Y</v>
      </c>
      <c r="L5" s="135" t="str">
        <f>IF($J5&lt;&gt;"N","",MAX(L$1:L4)+1)</f>
        <v/>
      </c>
      <c r="M5" s="135" t="str">
        <f t="shared" si="0"/>
        <v/>
      </c>
      <c r="N5" s="135" t="str">
        <f t="shared" si="1"/>
        <v/>
      </c>
      <c r="O5" s="136" t="str">
        <f t="shared" si="2"/>
        <v/>
      </c>
      <c r="P5" s="135" t="str">
        <f t="shared" si="3"/>
        <v/>
      </c>
      <c r="Q5" s="135" t="str">
        <f t="shared" si="4"/>
        <v/>
      </c>
      <c r="R5" s="135" t="str">
        <f t="shared" si="5"/>
        <v/>
      </c>
      <c r="S5" s="135" t="str">
        <f t="shared" si="5"/>
        <v/>
      </c>
      <c r="T5" s="135" t="str">
        <f>IF($J5&lt;&gt;"N","",INDEX('Website Dload'!$BE$2:$BE$301,MATCH(B5,'Website Dload'!$L$2:$L$301,0)))</f>
        <v/>
      </c>
    </row>
    <row r="6" spans="2:20" x14ac:dyDescent="0.25">
      <c r="B6" s="141">
        <v>1190377</v>
      </c>
      <c r="C6" s="141" t="s">
        <v>132</v>
      </c>
      <c r="D6" s="141" t="s">
        <v>133</v>
      </c>
      <c r="E6" s="141" t="s">
        <v>87</v>
      </c>
      <c r="F6" s="142">
        <v>2.38</v>
      </c>
      <c r="G6" s="142"/>
      <c r="H6" s="126" t="str">
        <f>IF(B6="","",INDEX('Website Dload'!$I$2:$I$301,MATCH(B6,'Website Dload'!$L$2:$L$301,0)))</f>
        <v>carolyn.barrett@bigpond.com</v>
      </c>
      <c r="I6" s="87"/>
      <c r="J6" s="26" t="str">
        <f>IF(B6="","",IF(ISERROR(VLOOKUP(B6,'Pro-Am'!$Z$8:$Z$165,1,FALSE)),"N","Y"))</f>
        <v>Y</v>
      </c>
      <c r="L6" s="135" t="str">
        <f>IF($J6&lt;&gt;"N","",MAX(L$1:L5)+1)</f>
        <v/>
      </c>
      <c r="M6" s="135" t="str">
        <f t="shared" si="0"/>
        <v/>
      </c>
      <c r="N6" s="135" t="str">
        <f t="shared" si="1"/>
        <v/>
      </c>
      <c r="O6" s="136" t="str">
        <f t="shared" si="2"/>
        <v/>
      </c>
      <c r="P6" s="135" t="str">
        <f t="shared" si="3"/>
        <v/>
      </c>
      <c r="Q6" s="135" t="str">
        <f t="shared" si="4"/>
        <v/>
      </c>
      <c r="R6" s="135" t="str">
        <f t="shared" si="5"/>
        <v/>
      </c>
      <c r="S6" s="135" t="str">
        <f t="shared" si="5"/>
        <v/>
      </c>
      <c r="T6" s="135" t="str">
        <f>IF($J6&lt;&gt;"N","",INDEX('Website Dload'!$BE$2:$BE$301,MATCH(B6,'Website Dload'!$L$2:$L$301,0)))</f>
        <v/>
      </c>
    </row>
    <row r="7" spans="2:20" x14ac:dyDescent="0.25">
      <c r="B7" s="141">
        <v>801305</v>
      </c>
      <c r="C7" s="141" t="s">
        <v>134</v>
      </c>
      <c r="D7" s="141" t="s">
        <v>135</v>
      </c>
      <c r="E7" s="141" t="s">
        <v>37</v>
      </c>
      <c r="F7" s="142">
        <v>154.58000000000001</v>
      </c>
      <c r="G7" s="142"/>
      <c r="H7" s="126" t="str">
        <f>IF(B7="","",INDEX('Website Dload'!$I$2:$I$301,MATCH(B7,'Website Dload'!$L$2:$L$301,0)))</f>
        <v>rowena.barton@gmail.com</v>
      </c>
      <c r="I7" s="87"/>
      <c r="J7" s="26" t="str">
        <f>IF(B7="","",IF(ISERROR(VLOOKUP(B7,'Pro-Am'!$Z$8:$Z$165,1,FALSE)),"N","Y"))</f>
        <v>Y</v>
      </c>
      <c r="L7" s="135" t="str">
        <f>IF($J7&lt;&gt;"N","",MAX(L$1:L6)+1)</f>
        <v/>
      </c>
      <c r="M7" s="135" t="str">
        <f t="shared" si="0"/>
        <v/>
      </c>
      <c r="N7" s="135" t="str">
        <f t="shared" si="1"/>
        <v/>
      </c>
      <c r="O7" s="136" t="str">
        <f t="shared" si="2"/>
        <v/>
      </c>
      <c r="P7" s="135" t="str">
        <f t="shared" si="3"/>
        <v/>
      </c>
      <c r="Q7" s="135" t="str">
        <f t="shared" si="4"/>
        <v/>
      </c>
      <c r="R7" s="135" t="str">
        <f t="shared" si="5"/>
        <v/>
      </c>
      <c r="S7" s="135" t="str">
        <f t="shared" si="5"/>
        <v/>
      </c>
      <c r="T7" s="135" t="str">
        <f>IF($J7&lt;&gt;"N","",INDEX('Website Dload'!$BE$2:$BE$301,MATCH(B7,'Website Dload'!$L$2:$L$301,0)))</f>
        <v/>
      </c>
    </row>
    <row r="8" spans="2:20" x14ac:dyDescent="0.25">
      <c r="B8" s="141">
        <v>656518</v>
      </c>
      <c r="C8" s="141" t="s">
        <v>136</v>
      </c>
      <c r="D8" s="141" t="s">
        <v>137</v>
      </c>
      <c r="E8" s="141" t="s">
        <v>48</v>
      </c>
      <c r="F8" s="142">
        <v>31.09</v>
      </c>
      <c r="G8" s="142"/>
      <c r="H8" s="126" t="str">
        <f>IF(B8="","",INDEX('Website Dload'!$I$2:$I$301,MATCH(B8,'Website Dload'!$L$2:$L$301,0)))</f>
        <v>michaelsue.bateman8@bigpond.com</v>
      </c>
      <c r="I8" s="87"/>
      <c r="J8" s="26" t="str">
        <f>IF(B8="","",IF(ISERROR(VLOOKUP(B8,'Pro-Am'!$Z$8:$Z$165,1,FALSE)),"N","Y"))</f>
        <v>Y</v>
      </c>
      <c r="L8" s="135" t="str">
        <f>IF($J8&lt;&gt;"N","",MAX(L$1:L7)+1)</f>
        <v/>
      </c>
      <c r="M8" s="135" t="str">
        <f t="shared" si="0"/>
        <v/>
      </c>
      <c r="N8" s="135" t="str">
        <f t="shared" si="1"/>
        <v/>
      </c>
      <c r="O8" s="136" t="str">
        <f t="shared" si="2"/>
        <v/>
      </c>
      <c r="P8" s="135" t="str">
        <f t="shared" si="3"/>
        <v/>
      </c>
      <c r="Q8" s="135" t="str">
        <f t="shared" si="4"/>
        <v/>
      </c>
      <c r="R8" s="135" t="str">
        <f t="shared" si="5"/>
        <v/>
      </c>
      <c r="S8" s="135" t="str">
        <f t="shared" si="5"/>
        <v/>
      </c>
      <c r="T8" s="135" t="str">
        <f>IF($J8&lt;&gt;"N","",INDEX('Website Dload'!$BE$2:$BE$301,MATCH(B8,'Website Dload'!$L$2:$L$301,0)))</f>
        <v/>
      </c>
    </row>
    <row r="9" spans="2:20" x14ac:dyDescent="0.25">
      <c r="B9" s="141">
        <v>656526</v>
      </c>
      <c r="C9" s="141" t="s">
        <v>136</v>
      </c>
      <c r="D9" s="141" t="s">
        <v>138</v>
      </c>
      <c r="E9" s="141" t="s">
        <v>19</v>
      </c>
      <c r="F9" s="142">
        <v>251.62</v>
      </c>
      <c r="G9" s="142"/>
      <c r="H9" s="126" t="str">
        <f>IF(B9="","",INDEX('Website Dload'!$I$2:$I$301,MATCH(B9,'Website Dload'!$L$2:$L$301,0)))</f>
        <v>michaelsue.bateman8@bigpond.com</v>
      </c>
      <c r="I9" s="87"/>
      <c r="J9" s="26" t="str">
        <f>IF(B9="","",IF(ISERROR(VLOOKUP(B9,'Pro-Am'!$Z$8:$Z$165,1,FALSE)),"N","Y"))</f>
        <v>Y</v>
      </c>
      <c r="L9" s="135" t="str">
        <f>IF($J9&lt;&gt;"N","",MAX(L$1:L8)+1)</f>
        <v/>
      </c>
      <c r="M9" s="135" t="str">
        <f t="shared" si="0"/>
        <v/>
      </c>
      <c r="N9" s="135" t="str">
        <f t="shared" si="1"/>
        <v/>
      </c>
      <c r="O9" s="136" t="str">
        <f t="shared" si="2"/>
        <v/>
      </c>
      <c r="P9" s="135" t="str">
        <f t="shared" si="3"/>
        <v/>
      </c>
      <c r="Q9" s="135" t="str">
        <f t="shared" si="4"/>
        <v/>
      </c>
      <c r="R9" s="135" t="str">
        <f t="shared" si="5"/>
        <v/>
      </c>
      <c r="S9" s="135" t="str">
        <f t="shared" si="5"/>
        <v/>
      </c>
      <c r="T9" s="135" t="str">
        <f>IF($J9&lt;&gt;"N","",INDEX('Website Dload'!$BE$2:$BE$301,MATCH(B9,'Website Dload'!$L$2:$L$301,0)))</f>
        <v/>
      </c>
    </row>
    <row r="10" spans="2:20" x14ac:dyDescent="0.25">
      <c r="B10" s="141">
        <v>865052</v>
      </c>
      <c r="C10" s="141" t="s">
        <v>139</v>
      </c>
      <c r="D10" s="141" t="s">
        <v>126</v>
      </c>
      <c r="E10" s="141" t="s">
        <v>63</v>
      </c>
      <c r="F10" s="142">
        <v>7.25</v>
      </c>
      <c r="G10" s="142"/>
      <c r="H10" s="126" t="str">
        <f>IF(B10="","",INDEX('Website Dload'!$I$2:$I$301,MATCH(B10,'Website Dload'!$L$2:$L$301,0)))</f>
        <v>bavin111@gmail.com</v>
      </c>
      <c r="I10" s="87"/>
      <c r="J10" s="26" t="str">
        <f>IF(B10="","",IF(ISERROR(VLOOKUP(B10,'Pro-Am'!$Z$8:$Z$165,1,FALSE)),"N","Y"))</f>
        <v>Y</v>
      </c>
      <c r="L10" s="135" t="str">
        <f>IF($J10&lt;&gt;"N","",MAX(L$1:L9)+1)</f>
        <v/>
      </c>
      <c r="M10" s="135" t="str">
        <f t="shared" si="0"/>
        <v/>
      </c>
      <c r="N10" s="135" t="str">
        <f t="shared" si="1"/>
        <v/>
      </c>
      <c r="O10" s="136" t="str">
        <f t="shared" si="2"/>
        <v/>
      </c>
      <c r="P10" s="135" t="str">
        <f t="shared" si="3"/>
        <v/>
      </c>
      <c r="Q10" s="135" t="str">
        <f t="shared" si="4"/>
        <v/>
      </c>
      <c r="R10" s="135" t="str">
        <f t="shared" si="5"/>
        <v/>
      </c>
      <c r="S10" s="135" t="str">
        <f t="shared" si="5"/>
        <v/>
      </c>
      <c r="T10" s="135" t="str">
        <f>IF($J10&lt;&gt;"N","",INDEX('Website Dload'!$BE$2:$BE$301,MATCH(B10,'Website Dload'!$L$2:$L$301,0)))</f>
        <v/>
      </c>
    </row>
    <row r="11" spans="2:20" x14ac:dyDescent="0.25">
      <c r="B11" s="141">
        <v>1166565</v>
      </c>
      <c r="C11" s="141" t="s">
        <v>140</v>
      </c>
      <c r="D11" s="141" t="s">
        <v>141</v>
      </c>
      <c r="E11" s="141" t="s">
        <v>95</v>
      </c>
      <c r="F11" s="142">
        <v>0.83</v>
      </c>
      <c r="G11" s="142"/>
      <c r="H11" s="126" t="str">
        <f>IF(B11="","",INDEX('Website Dload'!$I$2:$I$301,MATCH(B11,'Website Dload'!$L$2:$L$301,0)))</f>
        <v>margiebayliss7@gmail.com</v>
      </c>
      <c r="I11" s="87"/>
      <c r="J11" s="26" t="str">
        <f>IF(B11="","",IF(ISERROR(VLOOKUP(B11,'Pro-Am'!$Z$8:$Z$165,1,FALSE)),"N","Y"))</f>
        <v>Y</v>
      </c>
      <c r="L11" s="135" t="str">
        <f>IF($J11&lt;&gt;"N","",MAX(L$1:L10)+1)</f>
        <v/>
      </c>
      <c r="M11" s="135" t="str">
        <f t="shared" si="0"/>
        <v/>
      </c>
      <c r="N11" s="135" t="str">
        <f t="shared" si="1"/>
        <v/>
      </c>
      <c r="O11" s="136" t="str">
        <f t="shared" si="2"/>
        <v/>
      </c>
      <c r="P11" s="135" t="str">
        <f t="shared" si="3"/>
        <v/>
      </c>
      <c r="Q11" s="135" t="str">
        <f t="shared" si="4"/>
        <v/>
      </c>
      <c r="R11" s="135" t="str">
        <f t="shared" si="5"/>
        <v/>
      </c>
      <c r="S11" s="135" t="str">
        <f t="shared" si="5"/>
        <v/>
      </c>
      <c r="T11" s="135" t="str">
        <f>IF($J11&lt;&gt;"N","",INDEX('Website Dload'!$BE$2:$BE$301,MATCH(B11,'Website Dload'!$L$2:$L$301,0)))</f>
        <v/>
      </c>
    </row>
    <row r="12" spans="2:20" x14ac:dyDescent="0.25">
      <c r="B12" s="141">
        <v>574457</v>
      </c>
      <c r="C12" s="141" t="s">
        <v>142</v>
      </c>
      <c r="D12" s="141" t="s">
        <v>143</v>
      </c>
      <c r="E12" s="141" t="s">
        <v>32</v>
      </c>
      <c r="F12" s="142">
        <v>249.92</v>
      </c>
      <c r="G12" s="142"/>
      <c r="H12" s="126" t="str">
        <f>IF(B12="","",INDEX('Website Dload'!$I$2:$I$301,MATCH(B12,'Website Dload'!$L$2:$L$301,0)))</f>
        <v>yulan@westnet.com.au</v>
      </c>
      <c r="I12" s="87"/>
      <c r="J12" s="26" t="str">
        <f>IF(B12="","",IF(ISERROR(VLOOKUP(B12,'Pro-Am'!$Z$8:$Z$165,1,FALSE)),"N","Y"))</f>
        <v>Y</v>
      </c>
      <c r="L12" s="135" t="str">
        <f>IF($J12&lt;&gt;"N","",MAX(L$1:L11)+1)</f>
        <v/>
      </c>
      <c r="M12" s="135" t="str">
        <f t="shared" si="0"/>
        <v/>
      </c>
      <c r="N12" s="135" t="str">
        <f t="shared" si="1"/>
        <v/>
      </c>
      <c r="O12" s="136" t="str">
        <f t="shared" si="2"/>
        <v/>
      </c>
      <c r="P12" s="135" t="str">
        <f t="shared" si="3"/>
        <v/>
      </c>
      <c r="Q12" s="135" t="str">
        <f t="shared" si="4"/>
        <v/>
      </c>
      <c r="R12" s="135" t="str">
        <f t="shared" si="5"/>
        <v/>
      </c>
      <c r="S12" s="135" t="str">
        <f t="shared" si="5"/>
        <v/>
      </c>
      <c r="T12" s="135" t="str">
        <f>IF($J12&lt;&gt;"N","",INDEX('Website Dload'!$BE$2:$BE$301,MATCH(B12,'Website Dload'!$L$2:$L$301,0)))</f>
        <v/>
      </c>
    </row>
    <row r="13" spans="2:20" x14ac:dyDescent="0.25">
      <c r="B13" s="141">
        <v>1240234</v>
      </c>
      <c r="C13" s="141" t="s">
        <v>352</v>
      </c>
      <c r="D13" s="141" t="s">
        <v>353</v>
      </c>
      <c r="E13" s="141" t="s">
        <v>95</v>
      </c>
      <c r="F13" s="142">
        <v>1.56</v>
      </c>
      <c r="G13" s="142"/>
      <c r="H13" s="126" t="str">
        <f>IF(B13="","",INDEX('Website Dload'!$I$2:$I$301,MATCH(B13,'Website Dload'!$L$2:$L$301,0)))</f>
        <v>stephen.brand55@gmail.com</v>
      </c>
      <c r="I13" s="87"/>
      <c r="J13" s="26" t="str">
        <f>IF(B13="","",IF(ISERROR(VLOOKUP(B13,'Pro-Am'!$Z$8:$Z$165,1,FALSE)),"N","Y"))</f>
        <v>Y</v>
      </c>
      <c r="L13" s="135" t="str">
        <f>IF($J13&lt;&gt;"N","",MAX(L$1:L12)+1)</f>
        <v/>
      </c>
      <c r="M13" s="135" t="str">
        <f t="shared" si="0"/>
        <v/>
      </c>
      <c r="N13" s="135" t="str">
        <f t="shared" si="1"/>
        <v/>
      </c>
      <c r="O13" s="136" t="str">
        <f t="shared" si="2"/>
        <v/>
      </c>
      <c r="P13" s="135" t="str">
        <f t="shared" si="3"/>
        <v/>
      </c>
      <c r="Q13" s="135" t="str">
        <f t="shared" si="4"/>
        <v/>
      </c>
      <c r="R13" s="135" t="str">
        <f t="shared" si="5"/>
        <v/>
      </c>
      <c r="S13" s="135" t="str">
        <f t="shared" si="5"/>
        <v/>
      </c>
      <c r="T13" s="135" t="str">
        <f>IF($J13&lt;&gt;"N","",INDEX('Website Dload'!$BE$2:$BE$301,MATCH(B13,'Website Dload'!$L$2:$L$301,0)))</f>
        <v/>
      </c>
    </row>
    <row r="14" spans="2:20" x14ac:dyDescent="0.25">
      <c r="B14" s="141">
        <v>1243098</v>
      </c>
      <c r="C14" s="141" t="s">
        <v>363</v>
      </c>
      <c r="D14" s="141" t="s">
        <v>364</v>
      </c>
      <c r="E14" s="141" t="s">
        <v>95</v>
      </c>
      <c r="F14" s="142">
        <v>0</v>
      </c>
      <c r="G14" s="142"/>
      <c r="H14" s="126" t="str">
        <f>IF(B14="","",INDEX('Website Dload'!$I$2:$I$301,MATCH(B14,'Website Dload'!$L$2:$L$301,0)))</f>
        <v>strangeborders@gmail.com</v>
      </c>
      <c r="I14" s="87"/>
      <c r="J14" s="26" t="str">
        <f>IF(B14="","",IF(ISERROR(VLOOKUP(B14,'Pro-Am'!$Z$8:$Z$165,1,FALSE)),"N","Y"))</f>
        <v>Y</v>
      </c>
      <c r="L14" s="135" t="str">
        <f>IF($J14&lt;&gt;"N","",MAX(L$1:L13)+1)</f>
        <v/>
      </c>
      <c r="M14" s="135" t="str">
        <f t="shared" si="0"/>
        <v/>
      </c>
      <c r="N14" s="135" t="str">
        <f t="shared" si="1"/>
        <v/>
      </c>
      <c r="O14" s="136" t="str">
        <f t="shared" si="2"/>
        <v/>
      </c>
      <c r="P14" s="135" t="str">
        <f t="shared" si="3"/>
        <v/>
      </c>
      <c r="Q14" s="135" t="str">
        <f t="shared" si="4"/>
        <v/>
      </c>
      <c r="R14" s="135" t="str">
        <f t="shared" si="5"/>
        <v/>
      </c>
      <c r="S14" s="135" t="str">
        <f t="shared" si="5"/>
        <v/>
      </c>
      <c r="T14" s="135" t="str">
        <f>IF($J14&lt;&gt;"N","",INDEX('Website Dload'!$BE$2:$BE$301,MATCH(B14,'Website Dload'!$L$2:$L$301,0)))</f>
        <v/>
      </c>
    </row>
    <row r="15" spans="2:20" x14ac:dyDescent="0.25">
      <c r="B15" s="141">
        <v>1015834</v>
      </c>
      <c r="C15" s="141" t="s">
        <v>144</v>
      </c>
      <c r="D15" s="141" t="s">
        <v>127</v>
      </c>
      <c r="E15" s="141" t="s">
        <v>48</v>
      </c>
      <c r="F15" s="142">
        <v>26.38</v>
      </c>
      <c r="G15" s="142"/>
      <c r="H15" s="126" t="str">
        <f>IF(B15="","",INDEX('Website Dload'!$I$2:$I$301,MATCH(B15,'Website Dload'!$L$2:$L$301,0)))</f>
        <v>margiejean48@gmail.com</v>
      </c>
      <c r="I15" s="87"/>
      <c r="J15" s="26" t="str">
        <f>IF(B15="","",IF(ISERROR(VLOOKUP(B15,'Pro-Am'!$Z$8:$Z$165,1,FALSE)),"N","Y"))</f>
        <v>Y</v>
      </c>
      <c r="L15" s="135" t="str">
        <f>IF($J15&lt;&gt;"N","",MAX(L$1:L14)+1)</f>
        <v/>
      </c>
      <c r="M15" s="135" t="str">
        <f t="shared" si="0"/>
        <v/>
      </c>
      <c r="N15" s="135" t="str">
        <f t="shared" si="1"/>
        <v/>
      </c>
      <c r="O15" s="136" t="str">
        <f t="shared" si="2"/>
        <v/>
      </c>
      <c r="P15" s="135" t="str">
        <f t="shared" si="3"/>
        <v/>
      </c>
      <c r="Q15" s="135" t="str">
        <f t="shared" si="4"/>
        <v/>
      </c>
      <c r="R15" s="135" t="str">
        <f t="shared" si="5"/>
        <v/>
      </c>
      <c r="S15" s="135" t="str">
        <f t="shared" si="5"/>
        <v/>
      </c>
      <c r="T15" s="135" t="str">
        <f>IF($J15&lt;&gt;"N","",INDEX('Website Dload'!$BE$2:$BE$301,MATCH(B15,'Website Dload'!$L$2:$L$301,0)))</f>
        <v/>
      </c>
    </row>
    <row r="16" spans="2:20" x14ac:dyDescent="0.25">
      <c r="B16" s="141">
        <v>1190369</v>
      </c>
      <c r="C16" s="141" t="s">
        <v>145</v>
      </c>
      <c r="D16" s="141" t="s">
        <v>146</v>
      </c>
      <c r="E16" s="141" t="s">
        <v>95</v>
      </c>
      <c r="F16" s="142">
        <v>1.19</v>
      </c>
      <c r="G16" s="142"/>
      <c r="H16" s="126" t="str">
        <f>IF(B16="","",INDEX('Website Dload'!$I$2:$I$301,MATCH(B16,'Website Dload'!$L$2:$L$301,0)))</f>
        <v>carrollnada@gmail.com</v>
      </c>
      <c r="I16" s="87"/>
      <c r="J16" s="26" t="str">
        <f>IF(B16="","",IF(ISERROR(VLOOKUP(B16,'Pro-Am'!$Z$8:$Z$165,1,FALSE)),"N","Y"))</f>
        <v>Y</v>
      </c>
      <c r="L16" s="135" t="str">
        <f>IF($J16&lt;&gt;"N","",MAX(L$1:L15)+1)</f>
        <v/>
      </c>
      <c r="M16" s="135" t="str">
        <f t="shared" si="0"/>
        <v/>
      </c>
      <c r="N16" s="135" t="str">
        <f t="shared" si="1"/>
        <v/>
      </c>
      <c r="O16" s="136" t="str">
        <f t="shared" si="2"/>
        <v/>
      </c>
      <c r="P16" s="135" t="str">
        <f t="shared" si="3"/>
        <v/>
      </c>
      <c r="Q16" s="135" t="str">
        <f t="shared" si="4"/>
        <v/>
      </c>
      <c r="R16" s="135" t="str">
        <f t="shared" si="5"/>
        <v/>
      </c>
      <c r="S16" s="135" t="str">
        <f t="shared" si="5"/>
        <v/>
      </c>
      <c r="T16" s="135" t="str">
        <f>IF($J16&lt;&gt;"N","",INDEX('Website Dload'!$BE$2:$BE$301,MATCH(B16,'Website Dload'!$L$2:$L$301,0)))</f>
        <v/>
      </c>
    </row>
    <row r="17" spans="2:26" x14ac:dyDescent="0.25">
      <c r="B17" s="141">
        <v>854794</v>
      </c>
      <c r="C17" s="141" t="s">
        <v>147</v>
      </c>
      <c r="D17" s="141" t="s">
        <v>148</v>
      </c>
      <c r="E17" s="141" t="s">
        <v>25</v>
      </c>
      <c r="F17" s="142">
        <v>85.38</v>
      </c>
      <c r="G17" s="142"/>
      <c r="H17" s="126" t="str">
        <f>IF(B17="","",INDEX('Website Dload'!$I$2:$I$301,MATCH(B17,'Website Dload'!$L$2:$L$301,0)))</f>
        <v>petenpatculham@bigpond.com</v>
      </c>
      <c r="I17" s="87"/>
      <c r="J17" s="26" t="str">
        <f>IF(B17="","",IF(ISERROR(VLOOKUP(B17,'Pro-Am'!$Z$8:$Z$165,1,FALSE)),"N","Y"))</f>
        <v>Y</v>
      </c>
      <c r="L17" s="135" t="str">
        <f>IF($J17&lt;&gt;"N","",MAX(L$1:L16)+1)</f>
        <v/>
      </c>
      <c r="M17" s="135" t="str">
        <f t="shared" si="0"/>
        <v/>
      </c>
      <c r="N17" s="135" t="str">
        <f t="shared" si="1"/>
        <v/>
      </c>
      <c r="O17" s="136" t="str">
        <f t="shared" si="2"/>
        <v/>
      </c>
      <c r="P17" s="135" t="str">
        <f t="shared" si="3"/>
        <v/>
      </c>
      <c r="Q17" s="135" t="str">
        <f t="shared" si="4"/>
        <v/>
      </c>
      <c r="R17" s="135" t="str">
        <f t="shared" si="5"/>
        <v/>
      </c>
      <c r="S17" s="135" t="str">
        <f t="shared" si="5"/>
        <v/>
      </c>
      <c r="T17" s="135" t="str">
        <f>IF($J17&lt;&gt;"N","",INDEX('Website Dload'!$BE$2:$BE$301,MATCH(B17,'Website Dload'!$L$2:$L$301,0)))</f>
        <v/>
      </c>
    </row>
    <row r="18" spans="2:26" x14ac:dyDescent="0.25">
      <c r="B18" s="141">
        <v>1242709</v>
      </c>
      <c r="C18" s="141" t="s">
        <v>360</v>
      </c>
      <c r="D18" s="141" t="s">
        <v>361</v>
      </c>
      <c r="E18" s="141" t="s">
        <v>95</v>
      </c>
      <c r="F18" s="142">
        <v>0.18</v>
      </c>
      <c r="G18" s="142"/>
      <c r="H18" s="126" t="str">
        <f>IF(B18="","",INDEX('Website Dload'!$I$2:$I$301,MATCH(B18,'Website Dload'!$L$2:$L$301,0)))</f>
        <v>chookeolds@hotmail.com</v>
      </c>
      <c r="I18" s="87"/>
      <c r="J18" s="26" t="str">
        <f>IF(B18="","",IF(ISERROR(VLOOKUP(B18,'Pro-Am'!$Z$8:$Z$165,1,FALSE)),"N","Y"))</f>
        <v>Y</v>
      </c>
      <c r="L18" s="135" t="str">
        <f>IF($J18&lt;&gt;"N","",MAX(L$1:L17)+1)</f>
        <v/>
      </c>
      <c r="M18" s="135" t="str">
        <f t="shared" si="0"/>
        <v/>
      </c>
      <c r="N18" s="135" t="str">
        <f t="shared" si="1"/>
        <v/>
      </c>
      <c r="O18" s="136" t="str">
        <f t="shared" si="2"/>
        <v/>
      </c>
      <c r="P18" s="135" t="str">
        <f t="shared" si="3"/>
        <v/>
      </c>
      <c r="Q18" s="135" t="str">
        <f t="shared" si="4"/>
        <v/>
      </c>
      <c r="R18" s="135" t="str">
        <f t="shared" si="5"/>
        <v/>
      </c>
      <c r="S18" s="135" t="str">
        <f t="shared" si="5"/>
        <v/>
      </c>
      <c r="T18" s="135" t="str">
        <f>IF($J18&lt;&gt;"N","",INDEX('Website Dload'!$BE$2:$BE$301,MATCH(B18,'Website Dload'!$L$2:$L$301,0)))</f>
        <v/>
      </c>
    </row>
    <row r="19" spans="2:26" x14ac:dyDescent="0.25">
      <c r="B19" s="141">
        <v>1242717</v>
      </c>
      <c r="C19" s="141" t="s">
        <v>360</v>
      </c>
      <c r="D19" s="141" t="s">
        <v>362</v>
      </c>
      <c r="E19" s="141" t="s">
        <v>95</v>
      </c>
      <c r="F19" s="142">
        <v>7.0000000000000007E-2</v>
      </c>
      <c r="G19" s="142"/>
      <c r="H19" s="126" t="str">
        <f>IF(B19="","",INDEX('Website Dload'!$I$2:$I$301,MATCH(B19,'Website Dload'!$L$2:$L$301,0)))</f>
        <v>dioncurtis@hotmail.com</v>
      </c>
      <c r="I19" s="87"/>
      <c r="J19" s="26" t="str">
        <f>IF(B19="","",IF(ISERROR(VLOOKUP(B19,'Pro-Am'!$Z$8:$Z$165,1,FALSE)),"N","Y"))</f>
        <v>Y</v>
      </c>
      <c r="L19" s="135" t="str">
        <f>IF($J19&lt;&gt;"N","",MAX(L$1:L18)+1)</f>
        <v/>
      </c>
      <c r="M19" s="135" t="str">
        <f t="shared" si="0"/>
        <v/>
      </c>
      <c r="N19" s="135" t="str">
        <f t="shared" si="1"/>
        <v/>
      </c>
      <c r="O19" s="136" t="str">
        <f t="shared" si="2"/>
        <v/>
      </c>
      <c r="P19" s="135" t="str">
        <f t="shared" si="3"/>
        <v/>
      </c>
      <c r="Q19" s="135" t="str">
        <f t="shared" si="4"/>
        <v/>
      </c>
      <c r="R19" s="135" t="str">
        <f t="shared" si="5"/>
        <v/>
      </c>
      <c r="S19" s="135" t="str">
        <f t="shared" si="5"/>
        <v/>
      </c>
      <c r="T19" s="135" t="str">
        <f>IF($J19&lt;&gt;"N","",INDEX('Website Dload'!$BE$2:$BE$301,MATCH(B19,'Website Dload'!$L$2:$L$301,0)))</f>
        <v/>
      </c>
    </row>
    <row r="20" spans="2:26" x14ac:dyDescent="0.25">
      <c r="B20" s="141">
        <v>774685</v>
      </c>
      <c r="C20" s="141" t="s">
        <v>149</v>
      </c>
      <c r="D20" s="141" t="s">
        <v>150</v>
      </c>
      <c r="E20" s="141" t="s">
        <v>112</v>
      </c>
      <c r="F20" s="142">
        <v>327.55</v>
      </c>
      <c r="G20" s="142"/>
      <c r="H20" s="126" t="str">
        <f>IF(B20="","",INDEX('Website Dload'!$I$2:$I$301,MATCH(B20,'Website Dload'!$L$2:$L$301,0)))</f>
        <v>pameladate123@bigpond.com</v>
      </c>
      <c r="I20" s="87"/>
      <c r="J20" s="26" t="str">
        <f>IF(B20="","",IF(ISERROR(VLOOKUP(B20,'Pro-Am'!$Z$8:$Z$165,1,FALSE)),"N","Y"))</f>
        <v>Y</v>
      </c>
      <c r="L20" s="135" t="str">
        <f>IF($J20&lt;&gt;"N","",MAX(L$1:L19)+1)</f>
        <v/>
      </c>
      <c r="M20" s="135" t="str">
        <f t="shared" si="0"/>
        <v/>
      </c>
      <c r="N20" s="135" t="str">
        <f t="shared" si="1"/>
        <v/>
      </c>
      <c r="O20" s="136" t="str">
        <f t="shared" si="2"/>
        <v/>
      </c>
      <c r="P20" s="135" t="str">
        <f t="shared" si="3"/>
        <v/>
      </c>
      <c r="Q20" s="135" t="str">
        <f t="shared" si="4"/>
        <v/>
      </c>
      <c r="R20" s="135" t="str">
        <f t="shared" si="5"/>
        <v/>
      </c>
      <c r="S20" s="135" t="str">
        <f t="shared" si="5"/>
        <v/>
      </c>
      <c r="T20" s="135" t="str">
        <f>IF($J20&lt;&gt;"N","",INDEX('Website Dload'!$BE$2:$BE$301,MATCH(B20,'Website Dload'!$L$2:$L$301,0)))</f>
        <v/>
      </c>
    </row>
    <row r="21" spans="2:26" x14ac:dyDescent="0.25">
      <c r="B21" s="141">
        <v>1125435</v>
      </c>
      <c r="C21" s="141" t="s">
        <v>151</v>
      </c>
      <c r="D21" s="141" t="s">
        <v>152</v>
      </c>
      <c r="E21" s="141" t="s">
        <v>63</v>
      </c>
      <c r="F21" s="142">
        <v>5.16</v>
      </c>
      <c r="G21" s="142"/>
      <c r="H21" s="126" t="str">
        <f>IF(B21="","",INDEX('Website Dload'!$I$2:$I$301,MATCH(B21,'Website Dload'!$L$2:$L$301,0)))</f>
        <v>adefrien@bigpond.net.au</v>
      </c>
      <c r="I21" s="87"/>
      <c r="J21" s="26" t="str">
        <f>IF(B21="","",IF(ISERROR(VLOOKUP(B21,'Pro-Am'!$Z$8:$Z$165,1,FALSE)),"N","Y"))</f>
        <v>Y</v>
      </c>
      <c r="L21" s="135" t="str">
        <f>IF($J21&lt;&gt;"N","",MAX(L$1:L20)+1)</f>
        <v/>
      </c>
      <c r="M21" s="135" t="str">
        <f t="shared" si="0"/>
        <v/>
      </c>
      <c r="N21" s="135" t="str">
        <f t="shared" si="1"/>
        <v/>
      </c>
      <c r="O21" s="136" t="str">
        <f t="shared" si="2"/>
        <v/>
      </c>
      <c r="P21" s="135" t="str">
        <f t="shared" si="3"/>
        <v/>
      </c>
      <c r="Q21" s="135" t="str">
        <f t="shared" si="4"/>
        <v/>
      </c>
      <c r="R21" s="135" t="str">
        <f t="shared" si="5"/>
        <v/>
      </c>
      <c r="S21" s="135" t="str">
        <f t="shared" si="5"/>
        <v/>
      </c>
      <c r="T21" s="135" t="str">
        <f>IF($J21&lt;&gt;"N","",INDEX('Website Dload'!$BE$2:$BE$301,MATCH(B21,'Website Dload'!$L$2:$L$301,0)))</f>
        <v/>
      </c>
    </row>
    <row r="22" spans="2:26" x14ac:dyDescent="0.25">
      <c r="B22" s="141">
        <v>801321</v>
      </c>
      <c r="C22" s="141" t="s">
        <v>153</v>
      </c>
      <c r="D22" s="141" t="s">
        <v>154</v>
      </c>
      <c r="E22" s="141" t="s">
        <v>25</v>
      </c>
      <c r="F22" s="142">
        <v>87.23</v>
      </c>
      <c r="G22" s="142"/>
      <c r="H22" s="126" t="str">
        <f>IF(B22="","",INDEX('Website Dload'!$I$2:$I$301,MATCH(B22,'Website Dload'!$L$2:$L$301,0)))</f>
        <v>glenicede@outlook.com</v>
      </c>
      <c r="I22" s="87"/>
      <c r="J22" s="26" t="str">
        <f>IF(B22="","",IF(ISERROR(VLOOKUP(B22,'Pro-Am'!$Z$8:$Z$165,1,FALSE)),"N","Y"))</f>
        <v>Y</v>
      </c>
      <c r="L22" s="135" t="str">
        <f>IF($J22&lt;&gt;"N","",MAX(L$1:L21)+1)</f>
        <v/>
      </c>
      <c r="M22" s="135" t="str">
        <f t="shared" si="0"/>
        <v/>
      </c>
      <c r="N22" s="135" t="str">
        <f t="shared" si="1"/>
        <v/>
      </c>
      <c r="O22" s="136" t="str">
        <f t="shared" si="2"/>
        <v/>
      </c>
      <c r="P22" s="135" t="str">
        <f t="shared" si="3"/>
        <v/>
      </c>
      <c r="Q22" s="135" t="str">
        <f t="shared" si="4"/>
        <v/>
      </c>
      <c r="R22" s="135" t="str">
        <f t="shared" si="5"/>
        <v/>
      </c>
      <c r="S22" s="135" t="str">
        <f t="shared" si="5"/>
        <v/>
      </c>
      <c r="T22" s="135" t="str">
        <f>IF($J22&lt;&gt;"N","",INDEX('Website Dload'!$BE$2:$BE$301,MATCH(B22,'Website Dload'!$L$2:$L$301,0)))</f>
        <v/>
      </c>
    </row>
    <row r="23" spans="2:26" x14ac:dyDescent="0.25">
      <c r="B23" s="141">
        <v>747475</v>
      </c>
      <c r="C23" s="141" t="s">
        <v>155</v>
      </c>
      <c r="D23" s="141" t="s">
        <v>156</v>
      </c>
      <c r="E23" s="141" t="s">
        <v>19</v>
      </c>
      <c r="F23" s="142">
        <v>295.19</v>
      </c>
      <c r="G23" s="142"/>
      <c r="H23" s="126" t="str">
        <f>IF(B23="","",INDEX('Website Dload'!$I$2:$I$301,MATCH(B23,'Website Dload'!$L$2:$L$301,0)))</f>
        <v>suedillon31@gmail.com</v>
      </c>
      <c r="I23" s="87"/>
      <c r="J23" s="26" t="str">
        <f>IF(B23="","",IF(ISERROR(VLOOKUP(B23,'Pro-Am'!$Z$8:$Z$165,1,FALSE)),"N","Y"))</f>
        <v>Y</v>
      </c>
      <c r="L23" s="135" t="str">
        <f>IF($J23&lt;&gt;"N","",MAX(L$1:L22)+1)</f>
        <v/>
      </c>
      <c r="M23" s="135" t="str">
        <f t="shared" si="0"/>
        <v/>
      </c>
      <c r="N23" s="135" t="str">
        <f t="shared" si="1"/>
        <v/>
      </c>
      <c r="O23" s="136" t="str">
        <f t="shared" si="2"/>
        <v/>
      </c>
      <c r="P23" s="135" t="str">
        <f t="shared" si="3"/>
        <v/>
      </c>
      <c r="Q23" s="135" t="str">
        <f t="shared" si="4"/>
        <v/>
      </c>
      <c r="R23" s="135" t="str">
        <f t="shared" si="5"/>
        <v/>
      </c>
      <c r="S23" s="135" t="str">
        <f t="shared" si="5"/>
        <v/>
      </c>
      <c r="T23" s="135" t="str">
        <f>IF($J23&lt;&gt;"N","",INDEX('Website Dload'!$BE$2:$BE$301,MATCH(B23,'Website Dload'!$L$2:$L$301,0)))</f>
        <v/>
      </c>
    </row>
    <row r="24" spans="2:26" x14ac:dyDescent="0.25">
      <c r="B24" s="141">
        <v>1004158</v>
      </c>
      <c r="C24" s="141" t="s">
        <v>157</v>
      </c>
      <c r="D24" s="141" t="s">
        <v>158</v>
      </c>
      <c r="E24" s="141" t="s">
        <v>43</v>
      </c>
      <c r="F24" s="142">
        <v>54.64</v>
      </c>
      <c r="G24" s="142"/>
      <c r="H24" s="126" t="str">
        <f>IF(B24="","",INDEX('Website Dload'!$I$2:$I$301,MATCH(B24,'Website Dload'!$L$2:$L$301,0)))</f>
        <v>myning1944@gmail.com</v>
      </c>
      <c r="I24" s="87"/>
      <c r="J24" s="26" t="str">
        <f>IF(B24="","",IF(ISERROR(VLOOKUP(B24,'Pro-Am'!$Z$8:$Z$165,1,FALSE)),"N","Y"))</f>
        <v>Y</v>
      </c>
      <c r="L24" s="135" t="str">
        <f>IF($J24&lt;&gt;"N","",MAX(L$1:L23)+1)</f>
        <v/>
      </c>
      <c r="M24" s="135" t="str">
        <f t="shared" si="0"/>
        <v/>
      </c>
      <c r="N24" s="135" t="str">
        <f t="shared" si="1"/>
        <v/>
      </c>
      <c r="O24" s="136" t="str">
        <f t="shared" si="2"/>
        <v/>
      </c>
      <c r="P24" s="135" t="str">
        <f t="shared" si="3"/>
        <v/>
      </c>
      <c r="Q24" s="135" t="str">
        <f t="shared" si="4"/>
        <v/>
      </c>
      <c r="R24" s="135" t="str">
        <f t="shared" si="5"/>
        <v/>
      </c>
      <c r="S24" s="135" t="str">
        <f t="shared" si="5"/>
        <v/>
      </c>
      <c r="T24" s="135" t="str">
        <f>IF($J24&lt;&gt;"N","",INDEX('Website Dload'!$BE$2:$BE$301,MATCH(B24,'Website Dload'!$L$2:$L$301,0)))</f>
        <v/>
      </c>
    </row>
    <row r="25" spans="2:26" x14ac:dyDescent="0.25">
      <c r="B25" s="141">
        <v>1155768</v>
      </c>
      <c r="C25" s="141" t="s">
        <v>159</v>
      </c>
      <c r="D25" s="141" t="s">
        <v>161</v>
      </c>
      <c r="E25" s="141" t="s">
        <v>48</v>
      </c>
      <c r="F25" s="142">
        <v>31.99</v>
      </c>
      <c r="G25" s="142"/>
      <c r="H25" s="126" t="str">
        <f>IF(B25="","",INDEX('Website Dload'!$I$2:$I$301,MATCH(B25,'Website Dload'!$L$2:$L$301,0)))</f>
        <v>dneilduffy@gmail.com</v>
      </c>
      <c r="I25" s="87"/>
      <c r="J25" s="26" t="str">
        <f>IF(B25="","",IF(ISERROR(VLOOKUP(B25,'Pro-Am'!$Z$8:$Z$165,1,FALSE)),"N","Y"))</f>
        <v>Y</v>
      </c>
      <c r="L25" s="135" t="str">
        <f>IF($J25&lt;&gt;"N","",MAX(L$1:L24)+1)</f>
        <v/>
      </c>
      <c r="M25" s="135" t="str">
        <f t="shared" si="0"/>
        <v/>
      </c>
      <c r="N25" s="135" t="str">
        <f t="shared" si="1"/>
        <v/>
      </c>
      <c r="O25" s="136" t="str">
        <f t="shared" si="2"/>
        <v/>
      </c>
      <c r="P25" s="135" t="str">
        <f t="shared" si="3"/>
        <v/>
      </c>
      <c r="Q25" s="135" t="str">
        <f t="shared" si="4"/>
        <v/>
      </c>
      <c r="R25" s="135" t="str">
        <f t="shared" si="5"/>
        <v/>
      </c>
      <c r="S25" s="135" t="str">
        <f t="shared" si="5"/>
        <v/>
      </c>
      <c r="T25" s="135" t="str">
        <f>IF($J25&lt;&gt;"N","",INDEX('Website Dload'!$BE$2:$BE$301,MATCH(B25,'Website Dload'!$L$2:$L$301,0)))</f>
        <v/>
      </c>
    </row>
    <row r="26" spans="2:26" x14ac:dyDescent="0.25">
      <c r="B26" s="141">
        <v>1242687</v>
      </c>
      <c r="C26" s="141" t="s">
        <v>159</v>
      </c>
      <c r="D26" s="141" t="s">
        <v>359</v>
      </c>
      <c r="E26" s="141" t="s">
        <v>95</v>
      </c>
      <c r="F26" s="142">
        <v>0.22</v>
      </c>
      <c r="G26" s="142"/>
      <c r="H26" s="126" t="str">
        <f>IF(B26="","",INDEX('Website Dload'!$I$2:$I$301,MATCH(B26,'Website Dload'!$L$2:$L$301,0)))</f>
        <v>msduffy1@hotmail.com</v>
      </c>
      <c r="I26" s="87"/>
      <c r="J26" s="26" t="str">
        <f>IF(B26="","",IF(ISERROR(VLOOKUP(B26,'Pro-Am'!$Z$8:$Z$165,1,FALSE)),"N","Y"))</f>
        <v>Y</v>
      </c>
      <c r="L26" s="135" t="str">
        <f>IF($J26&lt;&gt;"N","",MAX(L$1:L25)+1)</f>
        <v/>
      </c>
      <c r="M26" s="135" t="str">
        <f t="shared" si="0"/>
        <v/>
      </c>
      <c r="N26" s="135" t="str">
        <f t="shared" si="1"/>
        <v/>
      </c>
      <c r="O26" s="136" t="str">
        <f t="shared" si="2"/>
        <v/>
      </c>
      <c r="P26" s="135" t="str">
        <f t="shared" si="3"/>
        <v/>
      </c>
      <c r="Q26" s="135" t="str">
        <f t="shared" si="4"/>
        <v/>
      </c>
      <c r="R26" s="135" t="str">
        <f t="shared" si="5"/>
        <v/>
      </c>
      <c r="S26" s="135" t="str">
        <f t="shared" si="5"/>
        <v/>
      </c>
      <c r="T26" s="135" t="str">
        <f>IF($J26&lt;&gt;"N","",INDEX('Website Dload'!$BE$2:$BE$301,MATCH(B26,'Website Dload'!$L$2:$L$301,0)))</f>
        <v/>
      </c>
    </row>
    <row r="27" spans="2:26" x14ac:dyDescent="0.25">
      <c r="B27" s="141">
        <v>1015826</v>
      </c>
      <c r="C27" s="141" t="s">
        <v>159</v>
      </c>
      <c r="D27" s="141" t="s">
        <v>160</v>
      </c>
      <c r="E27" s="141" t="s">
        <v>37</v>
      </c>
      <c r="F27" s="142">
        <v>126.98</v>
      </c>
      <c r="G27" s="142"/>
      <c r="H27" s="126" t="str">
        <f>IF(B27="","",INDEX('Website Dload'!$I$2:$I$301,MATCH(B27,'Website Dload'!$L$2:$L$301,0)))</f>
        <v>raelduffy@gmail.com</v>
      </c>
      <c r="I27" s="87"/>
      <c r="J27" s="26" t="str">
        <f>IF(B27="","",IF(ISERROR(VLOOKUP(B27,'Pro-Am'!$Z$8:$Z$165,1,FALSE)),"N","Y"))</f>
        <v>Y</v>
      </c>
      <c r="L27" s="135" t="str">
        <f>IF($J27&lt;&gt;"N","",MAX(L$1:L26)+1)</f>
        <v/>
      </c>
      <c r="M27" s="135" t="str">
        <f t="shared" si="0"/>
        <v/>
      </c>
      <c r="N27" s="135" t="str">
        <f t="shared" si="1"/>
        <v/>
      </c>
      <c r="O27" s="136" t="str">
        <f t="shared" si="2"/>
        <v/>
      </c>
      <c r="P27" s="135" t="str">
        <f t="shared" si="3"/>
        <v/>
      </c>
      <c r="Q27" s="135" t="str">
        <f t="shared" si="4"/>
        <v/>
      </c>
      <c r="R27" s="135" t="str">
        <f t="shared" si="5"/>
        <v/>
      </c>
      <c r="S27" s="135" t="str">
        <f t="shared" si="5"/>
        <v/>
      </c>
      <c r="T27" s="135" t="str">
        <f>IF($J27&lt;&gt;"N","",INDEX('Website Dload'!$BE$2:$BE$301,MATCH(B27,'Website Dload'!$L$2:$L$301,0)))</f>
        <v/>
      </c>
    </row>
    <row r="28" spans="2:26" x14ac:dyDescent="0.25">
      <c r="B28" s="141">
        <v>790931</v>
      </c>
      <c r="C28" s="141" t="s">
        <v>365</v>
      </c>
      <c r="D28" s="141" t="s">
        <v>366</v>
      </c>
      <c r="E28" s="141" t="s">
        <v>48</v>
      </c>
      <c r="F28" s="142">
        <v>27.18</v>
      </c>
      <c r="G28" s="142"/>
      <c r="H28" s="126" t="str">
        <f>IF(B28="","",INDEX('Website Dload'!$I$2:$I$301,MATCH(B28,'Website Dload'!$L$2:$L$301,0)))</f>
        <v>henk.emans@hotmail.com</v>
      </c>
      <c r="I28" s="87"/>
      <c r="J28" s="26" t="str">
        <f>IF(B28="","",IF(ISERROR(VLOOKUP(B28,'Pro-Am'!$Z$8:$Z$165,1,FALSE)),"N","Y"))</f>
        <v>Y</v>
      </c>
      <c r="L28" s="135" t="str">
        <f>IF($J28&lt;&gt;"N","",MAX(L$1:L27)+1)</f>
        <v/>
      </c>
      <c r="M28" s="135" t="str">
        <f t="shared" si="0"/>
        <v/>
      </c>
      <c r="N28" s="135" t="str">
        <f t="shared" si="1"/>
        <v/>
      </c>
      <c r="O28" s="136" t="str">
        <f t="shared" si="2"/>
        <v/>
      </c>
      <c r="P28" s="135" t="str">
        <f t="shared" si="3"/>
        <v/>
      </c>
      <c r="Q28" s="135" t="str">
        <f t="shared" si="4"/>
        <v/>
      </c>
      <c r="R28" s="135" t="str">
        <f t="shared" si="5"/>
        <v/>
      </c>
      <c r="S28" s="135" t="str">
        <f t="shared" si="5"/>
        <v/>
      </c>
      <c r="T28" s="135" t="str">
        <f>IF($J28&lt;&gt;"N","",INDEX('Website Dload'!$BE$2:$BE$301,MATCH(B28,'Website Dload'!$L$2:$L$301,0)))</f>
        <v/>
      </c>
    </row>
    <row r="29" spans="2:26" x14ac:dyDescent="0.25">
      <c r="B29" s="141">
        <v>583731</v>
      </c>
      <c r="C29" s="141" t="s">
        <v>162</v>
      </c>
      <c r="D29" s="141" t="s">
        <v>163</v>
      </c>
      <c r="E29" s="141" t="s">
        <v>12</v>
      </c>
      <c r="F29" s="142">
        <v>1321.37</v>
      </c>
      <c r="G29" s="142"/>
      <c r="H29" s="126" t="str">
        <f>IF(B29="","",INDEX('Website Dload'!$I$2:$I$301,MATCH(B29,'Website Dload'!$L$2:$L$301,0)))</f>
        <v>fionaevans6@bigpond.com</v>
      </c>
      <c r="I29" s="87"/>
      <c r="J29" s="26" t="str">
        <f>IF(B29="","",IF(ISERROR(VLOOKUP(B29,'Pro-Am'!$Z$8:$Z$165,1,FALSE)),"N","Y"))</f>
        <v>Y</v>
      </c>
      <c r="L29" s="135" t="str">
        <f>IF($J29&lt;&gt;"N","",MAX(L$1:L28)+1)</f>
        <v/>
      </c>
      <c r="M29" s="135" t="str">
        <f t="shared" si="0"/>
        <v/>
      </c>
      <c r="N29" s="135" t="str">
        <f t="shared" si="1"/>
        <v/>
      </c>
      <c r="O29" s="136" t="str">
        <f t="shared" si="2"/>
        <v/>
      </c>
      <c r="P29" s="135" t="str">
        <f t="shared" si="3"/>
        <v/>
      </c>
      <c r="Q29" s="135" t="str">
        <f t="shared" si="4"/>
        <v/>
      </c>
      <c r="R29" s="135" t="str">
        <f t="shared" si="5"/>
        <v/>
      </c>
      <c r="S29" s="135" t="str">
        <f t="shared" si="5"/>
        <v/>
      </c>
      <c r="T29" s="135" t="str">
        <f>IF($J29&lt;&gt;"N","",INDEX('Website Dload'!$BE$2:$BE$301,MATCH(B29,'Website Dload'!$L$2:$L$301,0)))</f>
        <v/>
      </c>
      <c r="Z29" s="87"/>
    </row>
    <row r="30" spans="2:26" x14ac:dyDescent="0.25">
      <c r="B30" s="141">
        <v>696935</v>
      </c>
      <c r="C30" s="141" t="s">
        <v>164</v>
      </c>
      <c r="D30" s="141" t="s">
        <v>165</v>
      </c>
      <c r="E30" s="141" t="s">
        <v>25</v>
      </c>
      <c r="F30" s="142">
        <v>182.53</v>
      </c>
      <c r="G30" s="142"/>
      <c r="H30" s="126" t="str">
        <f>IF(B30="","",INDEX('Website Dload'!$I$2:$I$301,MATCH(B30,'Website Dload'!$L$2:$L$301,0)))</f>
        <v>aforeman@fastrac.net.au</v>
      </c>
      <c r="I30" s="87"/>
      <c r="J30" s="26" t="str">
        <f>IF(B30="","",IF(ISERROR(VLOOKUP(B30,'Pro-Am'!$Z$8:$Z$165,1,FALSE)),"N","Y"))</f>
        <v>Y</v>
      </c>
      <c r="L30" s="135" t="str">
        <f>IF($J30&lt;&gt;"N","",MAX(L$1:L29)+1)</f>
        <v/>
      </c>
      <c r="M30" s="135" t="str">
        <f t="shared" si="0"/>
        <v/>
      </c>
      <c r="N30" s="135" t="str">
        <f t="shared" si="1"/>
        <v/>
      </c>
      <c r="O30" s="136" t="str">
        <f t="shared" si="2"/>
        <v/>
      </c>
      <c r="P30" s="135" t="str">
        <f t="shared" si="3"/>
        <v/>
      </c>
      <c r="Q30" s="135" t="str">
        <f t="shared" si="4"/>
        <v/>
      </c>
      <c r="R30" s="135" t="str">
        <f t="shared" si="5"/>
        <v/>
      </c>
      <c r="S30" s="135" t="str">
        <f t="shared" si="5"/>
        <v/>
      </c>
      <c r="T30" s="135" t="str">
        <f>IF($J30&lt;&gt;"N","",INDEX('Website Dload'!$BE$2:$BE$301,MATCH(B30,'Website Dload'!$L$2:$L$301,0)))</f>
        <v/>
      </c>
    </row>
    <row r="31" spans="2:26" x14ac:dyDescent="0.25">
      <c r="B31" s="141">
        <v>22381</v>
      </c>
      <c r="C31" s="141" t="s">
        <v>166</v>
      </c>
      <c r="D31" s="141" t="s">
        <v>148</v>
      </c>
      <c r="E31" s="141" t="s">
        <v>10</v>
      </c>
      <c r="F31" s="142">
        <v>13530.23</v>
      </c>
      <c r="G31" s="142"/>
      <c r="H31" s="126" t="str">
        <f>IF(B31="","",INDEX('Website Dload'!$I$2:$I$301,MATCH(B31,'Website Dload'!$L$2:$L$301,0)))</f>
        <v>petergill909@gmail.com</v>
      </c>
      <c r="I31" s="87"/>
      <c r="J31" s="26" t="str">
        <f>IF(B31="","",IF(ISERROR(VLOOKUP(B31,'Pro-Am'!$Z$8:$Z$165,1,FALSE)),"N","Y"))</f>
        <v>Y</v>
      </c>
      <c r="L31" s="135" t="str">
        <f>IF($J31&lt;&gt;"N","",MAX(L$1:L30)+1)</f>
        <v/>
      </c>
      <c r="M31" s="135" t="str">
        <f t="shared" si="0"/>
        <v/>
      </c>
      <c r="N31" s="135" t="str">
        <f t="shared" si="1"/>
        <v/>
      </c>
      <c r="O31" s="136" t="str">
        <f t="shared" si="2"/>
        <v/>
      </c>
      <c r="P31" s="135" t="str">
        <f t="shared" si="3"/>
        <v/>
      </c>
      <c r="Q31" s="135" t="str">
        <f t="shared" si="4"/>
        <v/>
      </c>
      <c r="R31" s="135" t="str">
        <f t="shared" si="5"/>
        <v/>
      </c>
      <c r="S31" s="135" t="str">
        <f t="shared" si="5"/>
        <v/>
      </c>
      <c r="T31" s="135" t="str">
        <f>IF($J31&lt;&gt;"N","",INDEX('Website Dload'!$BE$2:$BE$301,MATCH(B31,'Website Dload'!$L$2:$L$301,0)))</f>
        <v/>
      </c>
      <c r="Z31" s="87"/>
    </row>
    <row r="32" spans="2:26" x14ac:dyDescent="0.25">
      <c r="B32" s="141">
        <v>820598</v>
      </c>
      <c r="C32" s="141" t="s">
        <v>167</v>
      </c>
      <c r="D32" s="141" t="s">
        <v>168</v>
      </c>
      <c r="E32" s="141" t="s">
        <v>37</v>
      </c>
      <c r="F32" s="142">
        <v>103.87</v>
      </c>
      <c r="G32" s="142"/>
      <c r="H32" s="126" t="str">
        <f>IF(B32="","",INDEX('Website Dload'!$I$2:$I$301,MATCH(B32,'Website Dload'!$L$2:$L$301,0)))</f>
        <v>lyngribble3@gmail.com</v>
      </c>
      <c r="I32" s="87"/>
      <c r="J32" s="26" t="str">
        <f>IF(B32="","",IF(ISERROR(VLOOKUP(B32,'Pro-Am'!$Z$8:$Z$165,1,FALSE)),"N","Y"))</f>
        <v>Y</v>
      </c>
      <c r="L32" s="135" t="str">
        <f>IF($J32&lt;&gt;"N","",MAX(L$1:L31)+1)</f>
        <v/>
      </c>
      <c r="M32" s="135" t="str">
        <f t="shared" si="0"/>
        <v/>
      </c>
      <c r="N32" s="135" t="str">
        <f t="shared" si="1"/>
        <v/>
      </c>
      <c r="O32" s="136" t="str">
        <f t="shared" si="2"/>
        <v/>
      </c>
      <c r="P32" s="135" t="str">
        <f t="shared" si="3"/>
        <v/>
      </c>
      <c r="Q32" s="135" t="str">
        <f t="shared" si="4"/>
        <v/>
      </c>
      <c r="R32" s="135" t="str">
        <f t="shared" si="5"/>
        <v/>
      </c>
      <c r="S32" s="135" t="str">
        <f t="shared" si="5"/>
        <v/>
      </c>
      <c r="T32" s="135" t="str">
        <f>IF($J32&lt;&gt;"N","",INDEX('Website Dload'!$BE$2:$BE$301,MATCH(B32,'Website Dload'!$L$2:$L$301,0)))</f>
        <v/>
      </c>
    </row>
    <row r="33" spans="2:26" x14ac:dyDescent="0.25">
      <c r="B33" s="141">
        <v>1199803</v>
      </c>
      <c r="C33" s="141" t="s">
        <v>169</v>
      </c>
      <c r="D33" s="141" t="s">
        <v>170</v>
      </c>
      <c r="E33" s="141" t="s">
        <v>95</v>
      </c>
      <c r="F33" s="142">
        <v>1.02</v>
      </c>
      <c r="G33" s="142"/>
      <c r="H33" s="126" t="str">
        <f>IF(B33="","",INDEX('Website Dload'!$I$2:$I$301,MATCH(B33,'Website Dload'!$L$2:$L$301,0)))</f>
        <v>hhansen@bigpond.net.au</v>
      </c>
      <c r="I33" s="87"/>
      <c r="J33" s="26" t="str">
        <f>IF(B33="","",IF(ISERROR(VLOOKUP(B33,'Pro-Am'!$Z$8:$Z$165,1,FALSE)),"N","Y"))</f>
        <v>Y</v>
      </c>
      <c r="L33" s="135" t="str">
        <f>IF($J33&lt;&gt;"N","",MAX(L$1:L32)+1)</f>
        <v/>
      </c>
      <c r="M33" s="135" t="str">
        <f t="shared" si="0"/>
        <v/>
      </c>
      <c r="N33" s="135" t="str">
        <f t="shared" si="1"/>
        <v/>
      </c>
      <c r="O33" s="136" t="str">
        <f t="shared" si="2"/>
        <v/>
      </c>
      <c r="P33" s="135" t="str">
        <f t="shared" si="3"/>
        <v/>
      </c>
      <c r="Q33" s="135" t="str">
        <f t="shared" si="4"/>
        <v/>
      </c>
      <c r="R33" s="135" t="str">
        <f t="shared" si="5"/>
        <v/>
      </c>
      <c r="S33" s="135" t="str">
        <f t="shared" si="5"/>
        <v/>
      </c>
      <c r="T33" s="135" t="str">
        <f>IF($J33&lt;&gt;"N","",INDEX('Website Dload'!$BE$2:$BE$301,MATCH(B33,'Website Dload'!$L$2:$L$301,0)))</f>
        <v/>
      </c>
    </row>
    <row r="34" spans="2:26" x14ac:dyDescent="0.25">
      <c r="B34" s="141">
        <v>604895</v>
      </c>
      <c r="C34" s="141" t="s">
        <v>171</v>
      </c>
      <c r="D34" s="141" t="s">
        <v>173</v>
      </c>
      <c r="E34" s="141" t="s">
        <v>17</v>
      </c>
      <c r="F34" s="142">
        <v>942.96</v>
      </c>
      <c r="G34" s="142"/>
      <c r="H34" s="126" t="str">
        <f>IF(B34="","",INDEX('Website Dload'!$I$2:$I$301,MATCH(B34,'Website Dload'!$L$2:$L$301,0)))</f>
        <v>ken1211@bigpond.com</v>
      </c>
      <c r="I34" s="87"/>
      <c r="J34" s="26" t="str">
        <f>IF(B34="","",IF(ISERROR(VLOOKUP(B34,'Pro-Am'!$Z$8:$Z$165,1,FALSE)),"N","Y"))</f>
        <v>Y</v>
      </c>
      <c r="L34" s="135" t="str">
        <f>IF($J34&lt;&gt;"N","",MAX(L$1:L33)+1)</f>
        <v/>
      </c>
      <c r="M34" s="135" t="str">
        <f t="shared" si="0"/>
        <v/>
      </c>
      <c r="N34" s="135" t="str">
        <f t="shared" si="1"/>
        <v/>
      </c>
      <c r="O34" s="136" t="str">
        <f t="shared" si="2"/>
        <v/>
      </c>
      <c r="P34" s="135" t="str">
        <f t="shared" si="3"/>
        <v/>
      </c>
      <c r="Q34" s="135" t="str">
        <f t="shared" si="4"/>
        <v/>
      </c>
      <c r="R34" s="135" t="str">
        <f t="shared" si="5"/>
        <v/>
      </c>
      <c r="S34" s="135" t="str">
        <f t="shared" si="5"/>
        <v/>
      </c>
      <c r="T34" s="135" t="str">
        <f>IF($J34&lt;&gt;"N","",INDEX('Website Dload'!$BE$2:$BE$301,MATCH(B34,'Website Dload'!$L$2:$L$301,0)))</f>
        <v/>
      </c>
    </row>
    <row r="35" spans="2:26" x14ac:dyDescent="0.25">
      <c r="B35" s="141">
        <v>587222</v>
      </c>
      <c r="C35" s="141" t="s">
        <v>171</v>
      </c>
      <c r="D35" s="141" t="s">
        <v>172</v>
      </c>
      <c r="E35" s="141" t="s">
        <v>21</v>
      </c>
      <c r="F35" s="142">
        <v>540.25</v>
      </c>
      <c r="G35" s="142"/>
      <c r="H35" s="126" t="str">
        <f>IF(B35="","",INDEX('Website Dload'!$I$2:$I$301,MATCH(B35,'Website Dload'!$L$2:$L$301,0)))</f>
        <v>bromfieldmaureen@yahoo.com</v>
      </c>
      <c r="I35" s="87"/>
      <c r="J35" s="26" t="str">
        <f>IF(B35="","",IF(ISERROR(VLOOKUP(B35,'Pro-Am'!$Z$8:$Z$165,1,FALSE)),"N","Y"))</f>
        <v>Y</v>
      </c>
      <c r="L35" s="135" t="str">
        <f>IF($J35&lt;&gt;"N","",MAX(L$1:L34)+1)</f>
        <v/>
      </c>
      <c r="M35" s="135" t="str">
        <f t="shared" si="0"/>
        <v/>
      </c>
      <c r="N35" s="135" t="str">
        <f t="shared" si="1"/>
        <v/>
      </c>
      <c r="O35" s="136" t="str">
        <f t="shared" si="2"/>
        <v/>
      </c>
      <c r="P35" s="135" t="str">
        <f t="shared" si="3"/>
        <v/>
      </c>
      <c r="Q35" s="135" t="str">
        <f t="shared" si="4"/>
        <v/>
      </c>
      <c r="R35" s="135" t="str">
        <f t="shared" si="5"/>
        <v/>
      </c>
      <c r="S35" s="135" t="str">
        <f t="shared" si="5"/>
        <v/>
      </c>
      <c r="T35" s="135" t="str">
        <f>IF($J35&lt;&gt;"N","",INDEX('Website Dload'!$BE$2:$BE$301,MATCH(B35,'Website Dload'!$L$2:$L$301,0)))</f>
        <v/>
      </c>
    </row>
    <row r="36" spans="2:26" x14ac:dyDescent="0.25">
      <c r="B36" s="141">
        <v>881066</v>
      </c>
      <c r="C36" s="141" t="s">
        <v>174</v>
      </c>
      <c r="D36" s="141" t="s">
        <v>175</v>
      </c>
      <c r="E36" s="141" t="s">
        <v>32</v>
      </c>
      <c r="F36" s="142">
        <v>200.14</v>
      </c>
      <c r="G36" s="142"/>
      <c r="H36" s="126" t="str">
        <f>IF(B36="","",INDEX('Website Dload'!$I$2:$I$301,MATCH(B36,'Website Dload'!$L$2:$L$301,0)))</f>
        <v>immh@bigpond.com</v>
      </c>
      <c r="I36" s="87"/>
      <c r="J36" s="26" t="str">
        <f>IF(B36="","",IF(ISERROR(VLOOKUP(B36,'Pro-Am'!$Z$8:$Z$165,1,FALSE)),"N","Y"))</f>
        <v>Y</v>
      </c>
      <c r="L36" s="135" t="str">
        <f>IF($J36&lt;&gt;"N","",MAX(L$1:L35)+1)</f>
        <v/>
      </c>
      <c r="M36" s="135" t="str">
        <f t="shared" si="0"/>
        <v/>
      </c>
      <c r="N36" s="135" t="str">
        <f t="shared" si="1"/>
        <v/>
      </c>
      <c r="O36" s="136" t="str">
        <f t="shared" si="2"/>
        <v/>
      </c>
      <c r="P36" s="135" t="str">
        <f t="shared" si="3"/>
        <v/>
      </c>
      <c r="Q36" s="135" t="str">
        <f t="shared" si="4"/>
        <v/>
      </c>
      <c r="R36" s="135" t="str">
        <f t="shared" ref="R36:S67" si="6">IF($J36&lt;&gt;"N","",0)</f>
        <v/>
      </c>
      <c r="S36" s="135" t="str">
        <f t="shared" si="6"/>
        <v/>
      </c>
      <c r="T36" s="135" t="str">
        <f>IF($J36&lt;&gt;"N","",INDEX('Website Dload'!$BE$2:$BE$301,MATCH(B36,'Website Dload'!$L$2:$L$301,0)))</f>
        <v/>
      </c>
    </row>
    <row r="37" spans="2:26" x14ac:dyDescent="0.25">
      <c r="B37" s="141">
        <v>27146</v>
      </c>
      <c r="C37" s="141" t="s">
        <v>176</v>
      </c>
      <c r="D37" s="141" t="s">
        <v>127</v>
      </c>
      <c r="E37" s="141" t="s">
        <v>17</v>
      </c>
      <c r="F37" s="142">
        <v>541.03</v>
      </c>
      <c r="G37" s="142"/>
      <c r="H37" s="126" t="str">
        <f>IF(B37="","",INDEX('Website Dload'!$I$2:$I$301,MATCH(B37,'Website Dload'!$L$2:$L$301,0)))</f>
        <v>marghen722@gmail.com</v>
      </c>
      <c r="I37" s="87"/>
      <c r="J37" s="26" t="str">
        <f>IF(B37="","",IF(ISERROR(VLOOKUP(B37,'Pro-Am'!$Z$8:$Z$165,1,FALSE)),"N","Y"))</f>
        <v>Y</v>
      </c>
      <c r="L37" s="135" t="str">
        <f>IF($J37&lt;&gt;"N","",MAX(L$1:L36)+1)</f>
        <v/>
      </c>
      <c r="M37" s="135" t="str">
        <f t="shared" si="0"/>
        <v/>
      </c>
      <c r="N37" s="135" t="str">
        <f t="shared" si="1"/>
        <v/>
      </c>
      <c r="O37" s="136" t="str">
        <f t="shared" si="2"/>
        <v/>
      </c>
      <c r="P37" s="135" t="str">
        <f t="shared" si="3"/>
        <v/>
      </c>
      <c r="Q37" s="135" t="str">
        <f t="shared" si="4"/>
        <v/>
      </c>
      <c r="R37" s="135" t="str">
        <f t="shared" si="6"/>
        <v/>
      </c>
      <c r="S37" s="135" t="str">
        <f t="shared" si="6"/>
        <v/>
      </c>
      <c r="T37" s="135" t="str">
        <f>IF($J37&lt;&gt;"N","",INDEX('Website Dload'!$BE$2:$BE$301,MATCH(B37,'Website Dload'!$L$2:$L$301,0)))</f>
        <v/>
      </c>
    </row>
    <row r="38" spans="2:26" x14ac:dyDescent="0.25">
      <c r="B38" s="141">
        <v>562823</v>
      </c>
      <c r="C38" s="141" t="s">
        <v>177</v>
      </c>
      <c r="D38" s="141" t="s">
        <v>178</v>
      </c>
      <c r="E38" s="141" t="s">
        <v>19</v>
      </c>
      <c r="F38" s="142">
        <v>291.11</v>
      </c>
      <c r="G38" s="142"/>
      <c r="H38" s="126" t="str">
        <f>IF(B38="","",INDEX('Website Dload'!$I$2:$I$301,MATCH(B38,'Website Dload'!$L$2:$L$301,0)))</f>
        <v>yulan@westnet.com.au</v>
      </c>
      <c r="I38" s="87"/>
      <c r="J38" s="26" t="str">
        <f>IF(B38="","",IF(ISERROR(VLOOKUP(B38,'Pro-Am'!$Z$8:$Z$165,1,FALSE)),"N","Y"))</f>
        <v>Y</v>
      </c>
      <c r="L38" s="135" t="str">
        <f>IF($J38&lt;&gt;"N","",MAX(L$1:L37)+1)</f>
        <v/>
      </c>
      <c r="M38" s="135" t="str">
        <f t="shared" si="0"/>
        <v/>
      </c>
      <c r="N38" s="135" t="str">
        <f t="shared" si="1"/>
        <v/>
      </c>
      <c r="O38" s="136" t="str">
        <f t="shared" si="2"/>
        <v/>
      </c>
      <c r="P38" s="135" t="str">
        <f t="shared" si="3"/>
        <v/>
      </c>
      <c r="Q38" s="135" t="str">
        <f t="shared" si="4"/>
        <v/>
      </c>
      <c r="R38" s="135" t="str">
        <f t="shared" si="6"/>
        <v/>
      </c>
      <c r="S38" s="135" t="str">
        <f t="shared" si="6"/>
        <v/>
      </c>
      <c r="T38" s="135" t="str">
        <f>IF($J38&lt;&gt;"N","",INDEX('Website Dload'!$BE$2:$BE$301,MATCH(B38,'Website Dload'!$L$2:$L$301,0)))</f>
        <v/>
      </c>
    </row>
    <row r="39" spans="2:26" x14ac:dyDescent="0.25">
      <c r="B39" s="141">
        <v>1187783</v>
      </c>
      <c r="C39" s="141" t="s">
        <v>177</v>
      </c>
      <c r="D39" s="141" t="s">
        <v>179</v>
      </c>
      <c r="E39" s="141" t="s">
        <v>95</v>
      </c>
      <c r="F39" s="142">
        <v>0</v>
      </c>
      <c r="G39" s="142"/>
      <c r="H39" s="126" t="str">
        <f>IF(B39="","",INDEX('Website Dload'!$I$2:$I$301,MATCH(B39,'Website Dload'!$L$2:$L$301,0)))</f>
        <v>denisemaryhodge@gmail.com</v>
      </c>
      <c r="I39" s="87"/>
      <c r="J39" s="26" t="str">
        <f>IF(B39="","",IF(ISERROR(VLOOKUP(B39,'Pro-Am'!$Z$8:$Z$165,1,FALSE)),"N","Y"))</f>
        <v>Y</v>
      </c>
      <c r="L39" s="135" t="str">
        <f>IF($J39&lt;&gt;"N","",MAX(L$1:L38)+1)</f>
        <v/>
      </c>
      <c r="M39" s="135" t="str">
        <f t="shared" si="0"/>
        <v/>
      </c>
      <c r="N39" s="135" t="str">
        <f t="shared" si="1"/>
        <v/>
      </c>
      <c r="O39" s="136" t="str">
        <f t="shared" si="2"/>
        <v/>
      </c>
      <c r="P39" s="135" t="str">
        <f t="shared" si="3"/>
        <v/>
      </c>
      <c r="Q39" s="135" t="str">
        <f t="shared" si="4"/>
        <v/>
      </c>
      <c r="R39" s="135" t="str">
        <f t="shared" si="6"/>
        <v/>
      </c>
      <c r="S39" s="135" t="str">
        <f t="shared" si="6"/>
        <v/>
      </c>
      <c r="T39" s="135" t="str">
        <f>IF($J39&lt;&gt;"N","",INDEX('Website Dload'!$BE$2:$BE$301,MATCH(B39,'Website Dload'!$L$2:$L$301,0)))</f>
        <v/>
      </c>
    </row>
    <row r="40" spans="2:26" x14ac:dyDescent="0.25">
      <c r="B40" s="141">
        <v>978302</v>
      </c>
      <c r="C40" s="141" t="s">
        <v>180</v>
      </c>
      <c r="D40" s="141" t="s">
        <v>181</v>
      </c>
      <c r="E40" s="141" t="s">
        <v>25</v>
      </c>
      <c r="F40" s="142">
        <v>52.76</v>
      </c>
      <c r="G40" s="142"/>
      <c r="H40" s="126" t="str">
        <f>IF(B40="","",INDEX('Website Dload'!$I$2:$I$301,MATCH(B40,'Website Dload'!$L$2:$L$301,0)))</f>
        <v>roslyn.hughes@gmail.com</v>
      </c>
      <c r="I40" s="87"/>
      <c r="J40" s="26" t="str">
        <f>IF(B40="","",IF(ISERROR(VLOOKUP(B40,'Pro-Am'!$Z$8:$Z$165,1,FALSE)),"N","Y"))</f>
        <v>Y</v>
      </c>
      <c r="L40" s="135" t="str">
        <f>IF($J40&lt;&gt;"N","",MAX(L$1:L39)+1)</f>
        <v/>
      </c>
      <c r="M40" s="135" t="str">
        <f t="shared" si="0"/>
        <v/>
      </c>
      <c r="N40" s="135" t="str">
        <f t="shared" si="1"/>
        <v/>
      </c>
      <c r="O40" s="136" t="str">
        <f t="shared" si="2"/>
        <v/>
      </c>
      <c r="P40" s="135" t="str">
        <f t="shared" si="3"/>
        <v/>
      </c>
      <c r="Q40" s="135" t="str">
        <f t="shared" si="4"/>
        <v/>
      </c>
      <c r="R40" s="135" t="str">
        <f t="shared" si="6"/>
        <v/>
      </c>
      <c r="S40" s="135" t="str">
        <f t="shared" si="6"/>
        <v/>
      </c>
      <c r="T40" s="135" t="str">
        <f>IF($J40&lt;&gt;"N","",INDEX('Website Dload'!$BE$2:$BE$301,MATCH(B40,'Website Dload'!$L$2:$L$301,0)))</f>
        <v/>
      </c>
    </row>
    <row r="41" spans="2:26" x14ac:dyDescent="0.25">
      <c r="B41" s="141">
        <v>854859</v>
      </c>
      <c r="C41" s="141" t="s">
        <v>182</v>
      </c>
      <c r="D41" s="141" t="s">
        <v>183</v>
      </c>
      <c r="E41" s="141" t="s">
        <v>74</v>
      </c>
      <c r="F41" s="142">
        <v>17.14</v>
      </c>
      <c r="G41" s="142"/>
      <c r="H41" s="126" t="str">
        <f>IF(B41="","",INDEX('Website Dload'!$I$2:$I$301,MATCH(B41,'Website Dload'!$L$2:$L$301,0)))</f>
        <v>deborahhuish@gmail.com</v>
      </c>
      <c r="I41" s="87"/>
      <c r="J41" s="26" t="str">
        <f>IF(B41="","",IF(ISERROR(VLOOKUP(B41,'Pro-Am'!$Z$8:$Z$165,1,FALSE)),"N","Y"))</f>
        <v>Y</v>
      </c>
      <c r="L41" s="135" t="str">
        <f>IF($J41&lt;&gt;"N","",MAX(L$1:L40)+1)</f>
        <v/>
      </c>
      <c r="M41" s="135" t="str">
        <f t="shared" si="0"/>
        <v/>
      </c>
      <c r="N41" s="135" t="str">
        <f t="shared" si="1"/>
        <v/>
      </c>
      <c r="O41" s="136" t="str">
        <f t="shared" si="2"/>
        <v/>
      </c>
      <c r="P41" s="135" t="str">
        <f t="shared" si="3"/>
        <v/>
      </c>
      <c r="Q41" s="135" t="str">
        <f t="shared" si="4"/>
        <v/>
      </c>
      <c r="R41" s="135" t="str">
        <f t="shared" si="6"/>
        <v/>
      </c>
      <c r="S41" s="135" t="str">
        <f t="shared" si="6"/>
        <v/>
      </c>
      <c r="T41" s="135" t="str">
        <f>IF($J41&lt;&gt;"N","",INDEX('Website Dload'!$BE$2:$BE$301,MATCH(B41,'Website Dload'!$L$2:$L$301,0)))</f>
        <v/>
      </c>
    </row>
    <row r="42" spans="2:26" x14ac:dyDescent="0.25">
      <c r="B42" s="141">
        <v>1178717</v>
      </c>
      <c r="C42" s="141" t="s">
        <v>184</v>
      </c>
      <c r="D42" s="141" t="s">
        <v>185</v>
      </c>
      <c r="E42" s="141" t="s">
        <v>63</v>
      </c>
      <c r="F42" s="142">
        <v>6.24</v>
      </c>
      <c r="G42" s="142"/>
      <c r="H42" s="126" t="str">
        <f>IF(B42="","",INDEX('Website Dload'!$I$2:$I$301,MATCH(B42,'Website Dload'!$L$2:$L$301,0)))</f>
        <v>philoots@gmail.com</v>
      </c>
      <c r="I42" s="87"/>
      <c r="J42" s="26" t="str">
        <f>IF(B42="","",IF(ISERROR(VLOOKUP(B42,'Pro-Am'!$Z$8:$Z$165,1,FALSE)),"N","Y"))</f>
        <v>Y</v>
      </c>
      <c r="L42" s="135" t="str">
        <f>IF($J42&lt;&gt;"N","",MAX(L$1:L41)+1)</f>
        <v/>
      </c>
      <c r="M42" s="135" t="str">
        <f t="shared" si="0"/>
        <v/>
      </c>
      <c r="N42" s="135" t="str">
        <f t="shared" si="1"/>
        <v/>
      </c>
      <c r="O42" s="136" t="str">
        <f t="shared" si="2"/>
        <v/>
      </c>
      <c r="P42" s="135" t="str">
        <f t="shared" si="3"/>
        <v/>
      </c>
      <c r="Q42" s="135" t="str">
        <f t="shared" si="4"/>
        <v/>
      </c>
      <c r="R42" s="135" t="str">
        <f t="shared" si="6"/>
        <v/>
      </c>
      <c r="S42" s="135" t="str">
        <f t="shared" si="6"/>
        <v/>
      </c>
      <c r="T42" s="135" t="str">
        <f>IF($J42&lt;&gt;"N","",INDEX('Website Dload'!$BE$2:$BE$301,MATCH(B42,'Website Dload'!$L$2:$L$301,0)))</f>
        <v/>
      </c>
    </row>
    <row r="43" spans="2:26" x14ac:dyDescent="0.25">
      <c r="B43" s="141">
        <v>896365</v>
      </c>
      <c r="C43" s="141" t="s">
        <v>186</v>
      </c>
      <c r="D43" s="141" t="s">
        <v>187</v>
      </c>
      <c r="E43" s="141" t="s">
        <v>25</v>
      </c>
      <c r="F43" s="142">
        <v>88.82</v>
      </c>
      <c r="G43" s="142"/>
      <c r="H43" s="126" t="str">
        <f>IF(B43="","",INDEX('Website Dload'!$I$2:$I$301,MATCH(B43,'Website Dload'!$L$2:$L$301,0)))</f>
        <v>semwjones@gmail.com</v>
      </c>
      <c r="I43" s="87"/>
      <c r="J43" s="26" t="str">
        <f>IF(B43="","",IF(ISERROR(VLOOKUP(B43,'Pro-Am'!$Z$8:$Z$165,1,FALSE)),"N","Y"))</f>
        <v>Y</v>
      </c>
      <c r="L43" s="135" t="str">
        <f>IF($J43&lt;&gt;"N","",MAX(L$1:L42)+1)</f>
        <v/>
      </c>
      <c r="M43" s="135" t="str">
        <f t="shared" si="0"/>
        <v/>
      </c>
      <c r="N43" s="135" t="str">
        <f t="shared" si="1"/>
        <v/>
      </c>
      <c r="O43" s="136" t="str">
        <f t="shared" si="2"/>
        <v/>
      </c>
      <c r="P43" s="135" t="str">
        <f t="shared" si="3"/>
        <v/>
      </c>
      <c r="Q43" s="135" t="str">
        <f t="shared" si="4"/>
        <v/>
      </c>
      <c r="R43" s="135" t="str">
        <f t="shared" si="6"/>
        <v/>
      </c>
      <c r="S43" s="135" t="str">
        <f t="shared" si="6"/>
        <v/>
      </c>
      <c r="T43" s="135" t="str">
        <f>IF($J43&lt;&gt;"N","",INDEX('Website Dload'!$BE$2:$BE$301,MATCH(B43,'Website Dload'!$L$2:$L$301,0)))</f>
        <v/>
      </c>
    </row>
    <row r="44" spans="2:26" x14ac:dyDescent="0.25">
      <c r="B44" s="141">
        <v>896357</v>
      </c>
      <c r="C44" s="141" t="s">
        <v>186</v>
      </c>
      <c r="D44" s="141" t="s">
        <v>188</v>
      </c>
      <c r="E44" s="141" t="s">
        <v>25</v>
      </c>
      <c r="F44" s="142">
        <v>96.56</v>
      </c>
      <c r="G44" s="142"/>
      <c r="H44" s="126" t="str">
        <f>IF(B44="","",INDEX('Website Dload'!$I$2:$I$301,MATCH(B44,'Website Dload'!$L$2:$L$301,0)))</f>
        <v>bobandsue2011@gmail.com</v>
      </c>
      <c r="I44" s="87"/>
      <c r="J44" s="26" t="str">
        <f>IF(B44="","",IF(ISERROR(VLOOKUP(B44,'Pro-Am'!$Z$8:$Z$165,1,FALSE)),"N","Y"))</f>
        <v>Y</v>
      </c>
      <c r="L44" s="135" t="str">
        <f>IF($J44&lt;&gt;"N","",MAX(L$1:L43)+1)</f>
        <v/>
      </c>
      <c r="M44" s="135" t="str">
        <f t="shared" si="0"/>
        <v/>
      </c>
      <c r="N44" s="135" t="str">
        <f t="shared" si="1"/>
        <v/>
      </c>
      <c r="O44" s="136" t="str">
        <f t="shared" si="2"/>
        <v/>
      </c>
      <c r="P44" s="135" t="str">
        <f t="shared" si="3"/>
        <v/>
      </c>
      <c r="Q44" s="135" t="str">
        <f t="shared" si="4"/>
        <v/>
      </c>
      <c r="R44" s="135" t="str">
        <f t="shared" si="6"/>
        <v/>
      </c>
      <c r="S44" s="135" t="str">
        <f t="shared" si="6"/>
        <v/>
      </c>
      <c r="T44" s="135" t="str">
        <f>IF($J44&lt;&gt;"N","",INDEX('Website Dload'!$BE$2:$BE$301,MATCH(B44,'Website Dload'!$L$2:$L$301,0)))</f>
        <v/>
      </c>
    </row>
    <row r="45" spans="2:26" x14ac:dyDescent="0.25">
      <c r="B45" s="141">
        <v>658863</v>
      </c>
      <c r="C45" s="141" t="s">
        <v>189</v>
      </c>
      <c r="D45" s="141" t="s">
        <v>178</v>
      </c>
      <c r="E45" s="141" t="s">
        <v>27</v>
      </c>
      <c r="F45" s="142">
        <v>1100.3900000000001</v>
      </c>
      <c r="G45" s="142"/>
      <c r="H45" s="126" t="str">
        <f>IF(B45="","",INDEX('Website Dload'!$I$2:$I$301,MATCH(B45,'Website Dload'!$L$2:$L$301,0)))</f>
        <v>albertjohnkelly@yahoo.com.au</v>
      </c>
      <c r="I45" s="87"/>
      <c r="J45" s="26" t="str">
        <f>IF(B45="","",IF(ISERROR(VLOOKUP(B45,'Pro-Am'!$Z$8:$Z$165,1,FALSE)),"N","Y"))</f>
        <v>Y</v>
      </c>
      <c r="L45" s="135" t="str">
        <f>IF($J45&lt;&gt;"N","",MAX(L$1:L44)+1)</f>
        <v/>
      </c>
      <c r="M45" s="135" t="str">
        <f t="shared" si="0"/>
        <v/>
      </c>
      <c r="N45" s="135" t="str">
        <f t="shared" si="1"/>
        <v/>
      </c>
      <c r="O45" s="136" t="str">
        <f t="shared" si="2"/>
        <v/>
      </c>
      <c r="P45" s="135" t="str">
        <f t="shared" si="3"/>
        <v/>
      </c>
      <c r="Q45" s="135" t="str">
        <f t="shared" si="4"/>
        <v/>
      </c>
      <c r="R45" s="135" t="str">
        <f t="shared" si="6"/>
        <v/>
      </c>
      <c r="S45" s="135" t="str">
        <f t="shared" si="6"/>
        <v/>
      </c>
      <c r="T45" s="135" t="str">
        <f>IF($J45&lt;&gt;"N","",INDEX('Website Dload'!$BE$2:$BE$301,MATCH(B45,'Website Dload'!$L$2:$L$301,0)))</f>
        <v/>
      </c>
      <c r="Z45" s="87"/>
    </row>
    <row r="46" spans="2:26" x14ac:dyDescent="0.25">
      <c r="B46" s="141">
        <v>1231650</v>
      </c>
      <c r="C46" s="141" t="s">
        <v>354</v>
      </c>
      <c r="D46" s="141" t="s">
        <v>355</v>
      </c>
      <c r="E46" s="141" t="s">
        <v>95</v>
      </c>
      <c r="F46" s="142">
        <v>0</v>
      </c>
      <c r="G46" s="142"/>
      <c r="H46" s="126" t="str">
        <f>IF(B46="","",INDEX('Website Dload'!$I$2:$I$301,MATCH(B46,'Website Dload'!$L$2:$L$301,0)))</f>
        <v>sonya.andriske@gmail.com</v>
      </c>
      <c r="I46" s="87"/>
      <c r="J46" s="26" t="str">
        <f>IF(B46="","",IF(ISERROR(VLOOKUP(B46,'Pro-Am'!$Z$8:$Z$165,1,FALSE)),"N","Y"))</f>
        <v>Y</v>
      </c>
      <c r="L46" s="135" t="str">
        <f>IF($J46&lt;&gt;"N","",MAX(L$1:L45)+1)</f>
        <v/>
      </c>
      <c r="M46" s="135" t="str">
        <f t="shared" si="0"/>
        <v/>
      </c>
      <c r="N46" s="135" t="str">
        <f t="shared" si="1"/>
        <v/>
      </c>
      <c r="O46" s="136" t="str">
        <f t="shared" si="2"/>
        <v/>
      </c>
      <c r="P46" s="135" t="str">
        <f t="shared" si="3"/>
        <v/>
      </c>
      <c r="Q46" s="135" t="str">
        <f t="shared" si="4"/>
        <v/>
      </c>
      <c r="R46" s="135" t="str">
        <f t="shared" si="6"/>
        <v/>
      </c>
      <c r="S46" s="135" t="str">
        <f t="shared" si="6"/>
        <v/>
      </c>
      <c r="T46" s="135" t="str">
        <f>IF($J46&lt;&gt;"N","",INDEX('Website Dload'!$BE$2:$BE$301,MATCH(B46,'Website Dload'!$L$2:$L$301,0)))</f>
        <v/>
      </c>
    </row>
    <row r="47" spans="2:26" x14ac:dyDescent="0.25">
      <c r="B47" s="141">
        <v>1231669</v>
      </c>
      <c r="C47" s="141" t="s">
        <v>354</v>
      </c>
      <c r="D47" s="141" t="s">
        <v>356</v>
      </c>
      <c r="E47" s="141" t="s">
        <v>95</v>
      </c>
      <c r="F47" s="142">
        <v>0</v>
      </c>
      <c r="G47" s="142"/>
      <c r="H47" s="126" t="str">
        <f>IF(B47="","",INDEX('Website Dload'!$I$2:$I$301,MATCH(B47,'Website Dload'!$L$2:$L$301,0)))</f>
        <v>kinsbill2000@yahoo.com</v>
      </c>
      <c r="I47" s="87"/>
      <c r="J47" s="26" t="str">
        <f>IF(B47="","",IF(ISERROR(VLOOKUP(B47,'Pro-Am'!$Z$8:$Z$165,1,FALSE)),"N","Y"))</f>
        <v>Y</v>
      </c>
      <c r="L47" s="135" t="str">
        <f>IF($J47&lt;&gt;"N","",MAX(L$1:L46)+1)</f>
        <v/>
      </c>
      <c r="M47" s="135" t="str">
        <f t="shared" si="0"/>
        <v/>
      </c>
      <c r="N47" s="135" t="str">
        <f t="shared" si="1"/>
        <v/>
      </c>
      <c r="O47" s="136" t="str">
        <f t="shared" si="2"/>
        <v/>
      </c>
      <c r="P47" s="135" t="str">
        <f t="shared" si="3"/>
        <v/>
      </c>
      <c r="Q47" s="135" t="str">
        <f t="shared" si="4"/>
        <v/>
      </c>
      <c r="R47" s="135" t="str">
        <f t="shared" si="6"/>
        <v/>
      </c>
      <c r="S47" s="135" t="str">
        <f t="shared" si="6"/>
        <v/>
      </c>
      <c r="T47" s="135" t="str">
        <f>IF($J47&lt;&gt;"N","",INDEX('Website Dload'!$BE$2:$BE$301,MATCH(B47,'Website Dload'!$L$2:$L$301,0)))</f>
        <v/>
      </c>
    </row>
    <row r="48" spans="2:26" x14ac:dyDescent="0.25">
      <c r="B48" s="141">
        <v>1040626</v>
      </c>
      <c r="C48" s="141" t="s">
        <v>190</v>
      </c>
      <c r="D48" s="141" t="s">
        <v>191</v>
      </c>
      <c r="E48" s="141" t="s">
        <v>25</v>
      </c>
      <c r="F48" s="142">
        <v>62.05</v>
      </c>
      <c r="G48" s="142"/>
      <c r="H48" s="126" t="str">
        <f>IF(B48="","",INDEX('Website Dload'!$I$2:$I$301,MATCH(B48,'Website Dload'!$L$2:$L$301,0)))</f>
        <v>jensfrog@hotmail.com</v>
      </c>
      <c r="I48" s="87"/>
      <c r="J48" s="26" t="str">
        <f>IF(B48="","",IF(ISERROR(VLOOKUP(B48,'Pro-Am'!$Z$8:$Z$165,1,FALSE)),"N","Y"))</f>
        <v>Y</v>
      </c>
      <c r="L48" s="135" t="str">
        <f>IF($J48&lt;&gt;"N","",MAX(L$1:L47)+1)</f>
        <v/>
      </c>
      <c r="M48" s="135" t="str">
        <f t="shared" si="0"/>
        <v/>
      </c>
      <c r="N48" s="135" t="str">
        <f t="shared" si="1"/>
        <v/>
      </c>
      <c r="O48" s="136" t="str">
        <f t="shared" si="2"/>
        <v/>
      </c>
      <c r="P48" s="135" t="str">
        <f t="shared" si="3"/>
        <v/>
      </c>
      <c r="Q48" s="135" t="str">
        <f t="shared" si="4"/>
        <v/>
      </c>
      <c r="R48" s="135" t="str">
        <f t="shared" si="6"/>
        <v/>
      </c>
      <c r="S48" s="135" t="str">
        <f t="shared" si="6"/>
        <v/>
      </c>
      <c r="T48" s="135" t="str">
        <f>IF($J48&lt;&gt;"N","",INDEX('Website Dload'!$BE$2:$BE$301,MATCH(B48,'Website Dload'!$L$2:$L$301,0)))</f>
        <v/>
      </c>
    </row>
    <row r="49" spans="2:20" x14ac:dyDescent="0.25">
      <c r="B49" s="141">
        <v>158356</v>
      </c>
      <c r="C49" s="141" t="s">
        <v>192</v>
      </c>
      <c r="D49" s="141" t="s">
        <v>126</v>
      </c>
      <c r="E49" s="141" t="s">
        <v>37</v>
      </c>
      <c r="F49" s="142">
        <v>111.56</v>
      </c>
      <c r="G49" s="142"/>
      <c r="H49" s="126" t="str">
        <f>IF(B49="","",INDEX('Website Dload'!$I$2:$I$301,MATCH(B49,'Website Dload'!$L$2:$L$301,0)))</f>
        <v>edl0347@gmail.com</v>
      </c>
      <c r="I49" s="87"/>
      <c r="J49" s="26" t="str">
        <f>IF(B49="","",IF(ISERROR(VLOOKUP(B49,'Pro-Am'!$Z$8:$Z$165,1,FALSE)),"N","Y"))</f>
        <v>Y</v>
      </c>
      <c r="L49" s="135" t="str">
        <f>IF($J49&lt;&gt;"N","",MAX(L$1:L48)+1)</f>
        <v/>
      </c>
      <c r="M49" s="135" t="str">
        <f t="shared" si="0"/>
        <v/>
      </c>
      <c r="N49" s="135" t="str">
        <f t="shared" si="1"/>
        <v/>
      </c>
      <c r="O49" s="136" t="str">
        <f t="shared" si="2"/>
        <v/>
      </c>
      <c r="P49" s="135" t="str">
        <f t="shared" si="3"/>
        <v/>
      </c>
      <c r="Q49" s="135" t="str">
        <f t="shared" si="4"/>
        <v/>
      </c>
      <c r="R49" s="135" t="str">
        <f t="shared" si="6"/>
        <v/>
      </c>
      <c r="S49" s="135" t="str">
        <f t="shared" si="6"/>
        <v/>
      </c>
      <c r="T49" s="135" t="str">
        <f>IF($J49&lt;&gt;"N","",INDEX('Website Dload'!$BE$2:$BE$301,MATCH(B49,'Website Dload'!$L$2:$L$301,0)))</f>
        <v/>
      </c>
    </row>
    <row r="50" spans="2:20" x14ac:dyDescent="0.25">
      <c r="B50" s="141">
        <v>158364</v>
      </c>
      <c r="C50" s="141" t="s">
        <v>192</v>
      </c>
      <c r="D50" s="141" t="s">
        <v>193</v>
      </c>
      <c r="E50" s="141" t="s">
        <v>25</v>
      </c>
      <c r="F50" s="142">
        <v>78.22</v>
      </c>
      <c r="G50" s="142"/>
      <c r="H50" s="126" t="str">
        <f>IF(B50="","",INDEX('Website Dload'!$I$2:$I$301,MATCH(B50,'Website Dload'!$L$2:$L$301,0)))</f>
        <v>robinlardner@gmail.com</v>
      </c>
      <c r="I50" s="87"/>
      <c r="J50" s="26" t="str">
        <f>IF(B50="","",IF(ISERROR(VLOOKUP(B50,'Pro-Am'!$Z$8:$Z$165,1,FALSE)),"N","Y"))</f>
        <v>Y</v>
      </c>
      <c r="L50" s="135" t="str">
        <f>IF($J50&lt;&gt;"N","",MAX(L$1:L49)+1)</f>
        <v/>
      </c>
      <c r="M50" s="135" t="str">
        <f t="shared" si="0"/>
        <v/>
      </c>
      <c r="N50" s="135" t="str">
        <f t="shared" si="1"/>
        <v/>
      </c>
      <c r="O50" s="136" t="str">
        <f t="shared" si="2"/>
        <v/>
      </c>
      <c r="P50" s="135" t="str">
        <f t="shared" si="3"/>
        <v/>
      </c>
      <c r="Q50" s="135" t="str">
        <f t="shared" si="4"/>
        <v/>
      </c>
      <c r="R50" s="135" t="str">
        <f t="shared" si="6"/>
        <v/>
      </c>
      <c r="S50" s="135" t="str">
        <f t="shared" si="6"/>
        <v/>
      </c>
      <c r="T50" s="135" t="str">
        <f>IF($J50&lt;&gt;"N","",INDEX('Website Dload'!$BE$2:$BE$301,MATCH(B50,'Website Dload'!$L$2:$L$301,0)))</f>
        <v/>
      </c>
    </row>
    <row r="51" spans="2:20" x14ac:dyDescent="0.25">
      <c r="B51" s="141">
        <v>847615</v>
      </c>
      <c r="C51" s="141" t="s">
        <v>195</v>
      </c>
      <c r="D51" s="141" t="s">
        <v>196</v>
      </c>
      <c r="E51" s="141" t="s">
        <v>25</v>
      </c>
      <c r="F51" s="142">
        <v>78.040000000000006</v>
      </c>
      <c r="G51" s="142"/>
      <c r="H51" s="126" t="str">
        <f>IF(B51="","",INDEX('Website Dload'!$I$2:$I$301,MATCH(B51,'Website Dload'!$L$2:$L$301,0)))</f>
        <v>barbara_mnsfld@yahoo.com.au</v>
      </c>
      <c r="I51" s="87"/>
      <c r="J51" s="26" t="str">
        <f>IF(B51="","",IF(ISERROR(VLOOKUP(B51,'Pro-Am'!$Z$8:$Z$165,1,FALSE)),"N","Y"))</f>
        <v>Y</v>
      </c>
      <c r="L51" s="135" t="str">
        <f>IF($J51&lt;&gt;"N","",MAX(L$1:L50)+1)</f>
        <v/>
      </c>
      <c r="M51" s="135" t="str">
        <f t="shared" si="0"/>
        <v/>
      </c>
      <c r="N51" s="135" t="str">
        <f t="shared" si="1"/>
        <v/>
      </c>
      <c r="O51" s="136" t="str">
        <f t="shared" si="2"/>
        <v/>
      </c>
      <c r="P51" s="135" t="str">
        <f t="shared" si="3"/>
        <v/>
      </c>
      <c r="Q51" s="135" t="str">
        <f t="shared" si="4"/>
        <v/>
      </c>
      <c r="R51" s="135" t="str">
        <f t="shared" si="6"/>
        <v/>
      </c>
      <c r="S51" s="135" t="str">
        <f t="shared" si="6"/>
        <v/>
      </c>
      <c r="T51" s="135" t="str">
        <f>IF($J51&lt;&gt;"N","",INDEX('Website Dload'!$BE$2:$BE$301,MATCH(B51,'Website Dload'!$L$2:$L$301,0)))</f>
        <v/>
      </c>
    </row>
    <row r="52" spans="2:20" x14ac:dyDescent="0.25">
      <c r="B52" s="141">
        <v>1155784</v>
      </c>
      <c r="C52" s="141" t="s">
        <v>197</v>
      </c>
      <c r="D52" s="141" t="s">
        <v>198</v>
      </c>
      <c r="E52" s="141" t="s">
        <v>95</v>
      </c>
      <c r="F52" s="142">
        <v>0.73</v>
      </c>
      <c r="G52" s="142"/>
      <c r="H52" s="126" t="str">
        <f>IF(B52="","",INDEX('Website Dload'!$I$2:$I$301,MATCH(B52,'Website Dload'!$L$2:$L$301,0)))</f>
        <v>pacemangel@gmail.com</v>
      </c>
      <c r="I52" s="87"/>
      <c r="J52" s="26" t="str">
        <f>IF(B52="","",IF(ISERROR(VLOOKUP(B52,'Pro-Am'!$Z$8:$Z$165,1,FALSE)),"N","Y"))</f>
        <v>Y</v>
      </c>
      <c r="L52" s="135" t="str">
        <f>IF($J52&lt;&gt;"N","",MAX(L$1:L51)+1)</f>
        <v/>
      </c>
      <c r="M52" s="135" t="str">
        <f t="shared" si="0"/>
        <v/>
      </c>
      <c r="N52" s="135" t="str">
        <f t="shared" si="1"/>
        <v/>
      </c>
      <c r="O52" s="136" t="str">
        <f t="shared" si="2"/>
        <v/>
      </c>
      <c r="P52" s="135" t="str">
        <f t="shared" si="3"/>
        <v/>
      </c>
      <c r="Q52" s="135" t="str">
        <f t="shared" si="4"/>
        <v/>
      </c>
      <c r="R52" s="135" t="str">
        <f t="shared" si="6"/>
        <v/>
      </c>
      <c r="S52" s="135" t="str">
        <f t="shared" si="6"/>
        <v/>
      </c>
      <c r="T52" s="135" t="str">
        <f>IF($J52&lt;&gt;"N","",INDEX('Website Dload'!$BE$2:$BE$301,MATCH(B52,'Website Dload'!$L$2:$L$301,0)))</f>
        <v/>
      </c>
    </row>
    <row r="53" spans="2:20" x14ac:dyDescent="0.25">
      <c r="B53" s="141">
        <v>876194</v>
      </c>
      <c r="C53" s="141" t="s">
        <v>199</v>
      </c>
      <c r="D53" s="141" t="s">
        <v>200</v>
      </c>
      <c r="E53" s="141" t="s">
        <v>41</v>
      </c>
      <c r="F53" s="142">
        <v>43.25</v>
      </c>
      <c r="G53" s="142"/>
      <c r="H53" s="126" t="str">
        <f>IF(B53="","",INDEX('Website Dload'!$I$2:$I$301,MATCH(B53,'Website Dload'!$L$2:$L$301,0)))</f>
        <v>mcelhinneyk19@gmail.com</v>
      </c>
      <c r="I53" s="87"/>
      <c r="J53" s="26" t="str">
        <f>IF(B53="","",IF(ISERROR(VLOOKUP(B53,'Pro-Am'!$Z$8:$Z$165,1,FALSE)),"N","Y"))</f>
        <v>Y</v>
      </c>
      <c r="L53" s="135" t="str">
        <f>IF($J53&lt;&gt;"N","",MAX(L$1:L52)+1)</f>
        <v/>
      </c>
      <c r="M53" s="135" t="str">
        <f t="shared" si="0"/>
        <v/>
      </c>
      <c r="N53" s="135" t="str">
        <f t="shared" si="1"/>
        <v/>
      </c>
      <c r="O53" s="136" t="str">
        <f t="shared" si="2"/>
        <v/>
      </c>
      <c r="P53" s="135" t="str">
        <f t="shared" si="3"/>
        <v/>
      </c>
      <c r="Q53" s="135" t="str">
        <f t="shared" si="4"/>
        <v/>
      </c>
      <c r="R53" s="135" t="str">
        <f t="shared" si="6"/>
        <v/>
      </c>
      <c r="S53" s="135" t="str">
        <f t="shared" si="6"/>
        <v/>
      </c>
      <c r="T53" s="135" t="str">
        <f>IF($J53&lt;&gt;"N","",INDEX('Website Dload'!$BE$2:$BE$301,MATCH(B53,'Website Dload'!$L$2:$L$301,0)))</f>
        <v/>
      </c>
    </row>
    <row r="54" spans="2:20" x14ac:dyDescent="0.25">
      <c r="B54" s="141">
        <v>785431</v>
      </c>
      <c r="C54" s="141" t="s">
        <v>201</v>
      </c>
      <c r="D54" s="141" t="s">
        <v>137</v>
      </c>
      <c r="E54" s="141" t="s">
        <v>17</v>
      </c>
      <c r="F54" s="142">
        <v>689.97</v>
      </c>
      <c r="G54" s="142"/>
      <c r="H54" s="126" t="str">
        <f>IF(B54="","",INDEX('Website Dload'!$I$2:$I$301,MATCH(B54,'Website Dload'!$L$2:$L$301,0)))</f>
        <v>michael@tabourie.com.au</v>
      </c>
      <c r="I54" s="87"/>
      <c r="J54" s="26" t="str">
        <f>IF(B54="","",IF(ISERROR(VLOOKUP(B54,'Pro-Am'!$Z$8:$Z$165,1,FALSE)),"N","Y"))</f>
        <v>Y</v>
      </c>
      <c r="L54" s="135" t="str">
        <f>IF($J54&lt;&gt;"N","",MAX(L$1:L53)+1)</f>
        <v/>
      </c>
      <c r="M54" s="135" t="str">
        <f t="shared" si="0"/>
        <v/>
      </c>
      <c r="N54" s="135" t="str">
        <f t="shared" si="1"/>
        <v/>
      </c>
      <c r="O54" s="136" t="str">
        <f t="shared" si="2"/>
        <v/>
      </c>
      <c r="P54" s="135" t="str">
        <f t="shared" si="3"/>
        <v/>
      </c>
      <c r="Q54" s="135" t="str">
        <f t="shared" si="4"/>
        <v/>
      </c>
      <c r="R54" s="135" t="str">
        <f t="shared" si="6"/>
        <v/>
      </c>
      <c r="S54" s="135" t="str">
        <f t="shared" si="6"/>
        <v/>
      </c>
      <c r="T54" s="135" t="str">
        <f>IF($J54&lt;&gt;"N","",INDEX('Website Dload'!$BE$2:$BE$301,MATCH(B54,'Website Dload'!$L$2:$L$301,0)))</f>
        <v/>
      </c>
    </row>
    <row r="55" spans="2:20" x14ac:dyDescent="0.25">
      <c r="B55" s="141">
        <v>448095</v>
      </c>
      <c r="C55" s="141" t="s">
        <v>202</v>
      </c>
      <c r="D55" s="141" t="s">
        <v>203</v>
      </c>
      <c r="E55" s="141" t="s">
        <v>15</v>
      </c>
      <c r="F55" s="142">
        <v>560.58000000000004</v>
      </c>
      <c r="G55" s="142"/>
      <c r="H55" s="126" t="str">
        <f>IF(B55="","",INDEX('Website Dload'!$I$2:$I$301,MATCH(B55,'Website Dload'!$L$2:$L$301,0)))</f>
        <v>milbourneross@gmail.com</v>
      </c>
      <c r="I55" s="87"/>
      <c r="J55" s="26" t="str">
        <f>IF(B55="","",IF(ISERROR(VLOOKUP(B55,'Pro-Am'!$Z$8:$Z$165,1,FALSE)),"N","Y"))</f>
        <v>Y</v>
      </c>
      <c r="L55" s="135" t="str">
        <f>IF($J55&lt;&gt;"N","",MAX(L$1:L54)+1)</f>
        <v/>
      </c>
      <c r="M55" s="135" t="str">
        <f t="shared" si="0"/>
        <v/>
      </c>
      <c r="N55" s="135" t="str">
        <f t="shared" si="1"/>
        <v/>
      </c>
      <c r="O55" s="136" t="str">
        <f t="shared" si="2"/>
        <v/>
      </c>
      <c r="P55" s="135" t="str">
        <f t="shared" si="3"/>
        <v/>
      </c>
      <c r="Q55" s="135" t="str">
        <f t="shared" si="4"/>
        <v/>
      </c>
      <c r="R55" s="135" t="str">
        <f t="shared" si="6"/>
        <v/>
      </c>
      <c r="S55" s="135" t="str">
        <f t="shared" si="6"/>
        <v/>
      </c>
      <c r="T55" s="135" t="str">
        <f>IF($J55&lt;&gt;"N","",INDEX('Website Dload'!$BE$2:$BE$301,MATCH(B55,'Website Dload'!$L$2:$L$301,0)))</f>
        <v/>
      </c>
    </row>
    <row r="56" spans="2:20" x14ac:dyDescent="0.25">
      <c r="B56" s="141">
        <v>510092</v>
      </c>
      <c r="C56" s="141" t="s">
        <v>204</v>
      </c>
      <c r="D56" s="141" t="s">
        <v>205</v>
      </c>
      <c r="E56" s="141" t="s">
        <v>41</v>
      </c>
      <c r="F56" s="142">
        <v>48.82</v>
      </c>
      <c r="G56" s="142"/>
      <c r="H56" s="126" t="str">
        <f>IF(B56="","",INDEX('Website Dload'!$I$2:$I$301,MATCH(B56,'Website Dload'!$L$2:$L$301,0)))</f>
        <v>donna.molloy@outlook.com</v>
      </c>
      <c r="I56" s="87"/>
      <c r="J56" s="26" t="str">
        <f>IF(B56="","",IF(ISERROR(VLOOKUP(B56,'Pro-Am'!$Z$8:$Z$165,1,FALSE)),"N","Y"))</f>
        <v>Y</v>
      </c>
      <c r="L56" s="135" t="str">
        <f>IF($J56&lt;&gt;"N","",MAX(L$1:L55)+1)</f>
        <v/>
      </c>
      <c r="M56" s="135" t="str">
        <f t="shared" si="0"/>
        <v/>
      </c>
      <c r="N56" s="135" t="str">
        <f t="shared" si="1"/>
        <v/>
      </c>
      <c r="O56" s="136" t="str">
        <f t="shared" si="2"/>
        <v/>
      </c>
      <c r="P56" s="135" t="str">
        <f t="shared" si="3"/>
        <v/>
      </c>
      <c r="Q56" s="135" t="str">
        <f t="shared" si="4"/>
        <v/>
      </c>
      <c r="R56" s="135" t="str">
        <f t="shared" si="6"/>
        <v/>
      </c>
      <c r="S56" s="135" t="str">
        <f t="shared" si="6"/>
        <v/>
      </c>
      <c r="T56" s="135" t="str">
        <f>IF($J56&lt;&gt;"N","",INDEX('Website Dload'!$BE$2:$BE$301,MATCH(B56,'Website Dload'!$L$2:$L$301,0)))</f>
        <v/>
      </c>
    </row>
    <row r="57" spans="2:20" x14ac:dyDescent="0.25">
      <c r="B57" s="141">
        <v>854867</v>
      </c>
      <c r="C57" s="141" t="s">
        <v>283</v>
      </c>
      <c r="D57" s="141" t="s">
        <v>284</v>
      </c>
      <c r="E57" s="141" t="s">
        <v>63</v>
      </c>
      <c r="F57" s="142">
        <v>5.16</v>
      </c>
      <c r="G57" s="142"/>
      <c r="H57" s="126" t="str">
        <f>IF(B57="","",INDEX('Website Dload'!$I$2:$I$301,MATCH(B57,'Website Dload'!$L$2:$L$301,0)))</f>
        <v>sandgmorton@hotmail.com</v>
      </c>
      <c r="I57" s="87"/>
      <c r="J57" s="26" t="str">
        <f>IF(B57="","",IF(ISERROR(VLOOKUP(B57,'Pro-Am'!$Z$8:$Z$165,1,FALSE)),"N","Y"))</f>
        <v>Y</v>
      </c>
      <c r="L57" s="135" t="str">
        <f>IF($J57&lt;&gt;"N","",MAX(L$1:L56)+1)</f>
        <v/>
      </c>
      <c r="M57" s="135" t="str">
        <f t="shared" si="0"/>
        <v/>
      </c>
      <c r="N57" s="135" t="str">
        <f t="shared" si="1"/>
        <v/>
      </c>
      <c r="O57" s="136" t="str">
        <f t="shared" si="2"/>
        <v/>
      </c>
      <c r="P57" s="135" t="str">
        <f t="shared" si="3"/>
        <v/>
      </c>
      <c r="Q57" s="135" t="str">
        <f t="shared" si="4"/>
        <v/>
      </c>
      <c r="R57" s="135" t="str">
        <f t="shared" si="6"/>
        <v/>
      </c>
      <c r="S57" s="135" t="str">
        <f t="shared" si="6"/>
        <v/>
      </c>
      <c r="T57" s="135" t="str">
        <f>IF($J57&lt;&gt;"N","",INDEX('Website Dload'!$BE$2:$BE$301,MATCH(B57,'Website Dload'!$L$2:$L$301,0)))</f>
        <v/>
      </c>
    </row>
    <row r="58" spans="2:20" x14ac:dyDescent="0.25">
      <c r="B58" s="141">
        <v>776343</v>
      </c>
      <c r="C58" s="141" t="s">
        <v>206</v>
      </c>
      <c r="D58" s="141" t="s">
        <v>207</v>
      </c>
      <c r="E58" s="141" t="s">
        <v>74</v>
      </c>
      <c r="F58" s="142">
        <v>15.17</v>
      </c>
      <c r="G58" s="142"/>
      <c r="H58" s="126" t="str">
        <f>IF(B58="","",INDEX('Website Dload'!$I$2:$I$301,MATCH(B58,'Website Dload'!$L$2:$L$301,0)))</f>
        <v>sheffieldstreet@yahoo.com.au</v>
      </c>
      <c r="I58" s="87"/>
      <c r="J58" s="26" t="str">
        <f>IF(B58="","",IF(ISERROR(VLOOKUP(B58,'Pro-Am'!$Z$8:$Z$165,1,FALSE)),"N","Y"))</f>
        <v>Y</v>
      </c>
      <c r="L58" s="135" t="str">
        <f>IF($J58&lt;&gt;"N","",MAX(L$1:L57)+1)</f>
        <v/>
      </c>
      <c r="M58" s="135" t="str">
        <f t="shared" si="0"/>
        <v/>
      </c>
      <c r="N58" s="135" t="str">
        <f t="shared" si="1"/>
        <v/>
      </c>
      <c r="O58" s="136" t="str">
        <f t="shared" si="2"/>
        <v/>
      </c>
      <c r="P58" s="135" t="str">
        <f t="shared" si="3"/>
        <v/>
      </c>
      <c r="Q58" s="135" t="str">
        <f t="shared" si="4"/>
        <v/>
      </c>
      <c r="R58" s="135" t="str">
        <f t="shared" si="6"/>
        <v/>
      </c>
      <c r="S58" s="135" t="str">
        <f t="shared" si="6"/>
        <v/>
      </c>
      <c r="T58" s="135" t="str">
        <f>IF($J58&lt;&gt;"N","",INDEX('Website Dload'!$BE$2:$BE$301,MATCH(B58,'Website Dload'!$L$2:$L$301,0)))</f>
        <v/>
      </c>
    </row>
    <row r="59" spans="2:20" x14ac:dyDescent="0.25">
      <c r="B59" s="141">
        <v>776351</v>
      </c>
      <c r="C59" s="141" t="s">
        <v>206</v>
      </c>
      <c r="D59" s="141" t="s">
        <v>208</v>
      </c>
      <c r="E59" s="141" t="s">
        <v>74</v>
      </c>
      <c r="F59" s="142">
        <v>15.4</v>
      </c>
      <c r="G59" s="142"/>
      <c r="H59" s="126" t="str">
        <f>IF(B59="","",INDEX('Website Dload'!$I$2:$I$301,MATCH(B59,'Website Dload'!$L$2:$L$301,0)))</f>
        <v>sheffieldstreet@hotmail.com</v>
      </c>
      <c r="I59" s="87"/>
      <c r="J59" s="26" t="str">
        <f>IF(B59="","",IF(ISERROR(VLOOKUP(B59,'Pro-Am'!$Z$8:$Z$165,1,FALSE)),"N","Y"))</f>
        <v>Y</v>
      </c>
      <c r="L59" s="135" t="str">
        <f>IF($J59&lt;&gt;"N","",MAX(L$1:L58)+1)</f>
        <v/>
      </c>
      <c r="M59" s="135" t="str">
        <f t="shared" si="0"/>
        <v/>
      </c>
      <c r="N59" s="135" t="str">
        <f t="shared" si="1"/>
        <v/>
      </c>
      <c r="O59" s="136" t="str">
        <f t="shared" si="2"/>
        <v/>
      </c>
      <c r="P59" s="135" t="str">
        <f t="shared" si="3"/>
        <v/>
      </c>
      <c r="Q59" s="135" t="str">
        <f t="shared" si="4"/>
        <v/>
      </c>
      <c r="R59" s="135" t="str">
        <f t="shared" si="6"/>
        <v/>
      </c>
      <c r="S59" s="135" t="str">
        <f t="shared" si="6"/>
        <v/>
      </c>
      <c r="T59" s="135" t="str">
        <f>IF($J59&lt;&gt;"N","",INDEX('Website Dload'!$BE$2:$BE$301,MATCH(B59,'Website Dload'!$L$2:$L$301,0)))</f>
        <v/>
      </c>
    </row>
    <row r="60" spans="2:20" x14ac:dyDescent="0.25">
      <c r="B60" s="141">
        <v>1077661</v>
      </c>
      <c r="C60" s="141" t="s">
        <v>209</v>
      </c>
      <c r="D60" s="141" t="s">
        <v>210</v>
      </c>
      <c r="E60" s="141" t="s">
        <v>48</v>
      </c>
      <c r="F60" s="142">
        <v>30.84</v>
      </c>
      <c r="G60" s="142"/>
      <c r="H60" s="126" t="str">
        <f>IF(B60="","",INDEX('Website Dload'!$I$2:$I$301,MATCH(B60,'Website Dload'!$L$2:$L$301,0)))</f>
        <v>karmayoginiparker@gmail.com</v>
      </c>
      <c r="I60" s="87"/>
      <c r="J60" s="26" t="str">
        <f>IF(B60="","",IF(ISERROR(VLOOKUP(B60,'Pro-Am'!$Z$8:$Z$165,1,FALSE)),"N","Y"))</f>
        <v>Y</v>
      </c>
      <c r="L60" s="135" t="str">
        <f>IF($J60&lt;&gt;"N","",MAX(L$1:L59)+1)</f>
        <v/>
      </c>
      <c r="M60" s="135" t="str">
        <f t="shared" si="0"/>
        <v/>
      </c>
      <c r="N60" s="135" t="str">
        <f t="shared" si="1"/>
        <v/>
      </c>
      <c r="O60" s="136" t="str">
        <f t="shared" si="2"/>
        <v/>
      </c>
      <c r="P60" s="135" t="str">
        <f t="shared" si="3"/>
        <v/>
      </c>
      <c r="Q60" s="135" t="str">
        <f t="shared" si="4"/>
        <v/>
      </c>
      <c r="R60" s="135" t="str">
        <f t="shared" si="6"/>
        <v/>
      </c>
      <c r="S60" s="135" t="str">
        <f t="shared" si="6"/>
        <v/>
      </c>
      <c r="T60" s="135" t="str">
        <f>IF($J60&lt;&gt;"N","",INDEX('Website Dload'!$BE$2:$BE$301,MATCH(B60,'Website Dload'!$L$2:$L$301,0)))</f>
        <v/>
      </c>
    </row>
    <row r="61" spans="2:20" x14ac:dyDescent="0.25">
      <c r="B61" s="141">
        <v>1077678</v>
      </c>
      <c r="C61" s="141" t="s">
        <v>209</v>
      </c>
      <c r="D61" s="141" t="s">
        <v>211</v>
      </c>
      <c r="E61" s="141" t="s">
        <v>48</v>
      </c>
      <c r="F61" s="142">
        <v>28.67</v>
      </c>
      <c r="G61" s="142"/>
      <c r="H61" s="126" t="str">
        <f>IF(B61="","",INDEX('Website Dload'!$I$2:$I$301,MATCH(B61,'Website Dload'!$L$2:$L$301,0)))</f>
        <v>gary.rp@hotmail.com</v>
      </c>
      <c r="I61" s="87"/>
      <c r="J61" s="26" t="str">
        <f>IF(B61="","",IF(ISERROR(VLOOKUP(B61,'Pro-Am'!$Z$8:$Z$165,1,FALSE)),"N","Y"))</f>
        <v>Y</v>
      </c>
      <c r="L61" s="135" t="str">
        <f>IF($J61&lt;&gt;"N","",MAX(L$1:L60)+1)</f>
        <v/>
      </c>
      <c r="M61" s="135" t="str">
        <f t="shared" si="0"/>
        <v/>
      </c>
      <c r="N61" s="135" t="str">
        <f t="shared" si="1"/>
        <v/>
      </c>
      <c r="O61" s="136" t="str">
        <f t="shared" si="2"/>
        <v/>
      </c>
      <c r="P61" s="135" t="str">
        <f t="shared" si="3"/>
        <v/>
      </c>
      <c r="Q61" s="135" t="str">
        <f t="shared" si="4"/>
        <v/>
      </c>
      <c r="R61" s="135" t="str">
        <f t="shared" si="6"/>
        <v/>
      </c>
      <c r="S61" s="135" t="str">
        <f t="shared" si="6"/>
        <v/>
      </c>
      <c r="T61" s="135" t="str">
        <f>IF($J61&lt;&gt;"N","",INDEX('Website Dload'!$BE$2:$BE$301,MATCH(B61,'Website Dload'!$L$2:$L$301,0)))</f>
        <v/>
      </c>
    </row>
    <row r="62" spans="2:20" x14ac:dyDescent="0.25">
      <c r="B62" s="141">
        <v>1125486</v>
      </c>
      <c r="C62" s="141" t="s">
        <v>212</v>
      </c>
      <c r="D62" s="141" t="s">
        <v>213</v>
      </c>
      <c r="E62" s="141" t="s">
        <v>87</v>
      </c>
      <c r="F62" s="142">
        <v>2.74</v>
      </c>
      <c r="G62" s="142"/>
      <c r="H62" s="126" t="str">
        <f>IF(B62="","",INDEX('Website Dload'!$I$2:$I$301,MATCH(B62,'Website Dload'!$L$2:$L$301,0)))</f>
        <v>eparszuto@yahoo.com.au</v>
      </c>
      <c r="I62" s="87"/>
      <c r="J62" s="26" t="str">
        <f>IF(B62="","",IF(ISERROR(VLOOKUP(B62,'Pro-Am'!$Z$8:$Z$165,1,FALSE)),"N","Y"))</f>
        <v>Y</v>
      </c>
      <c r="L62" s="135" t="str">
        <f>IF($J62&lt;&gt;"N","",MAX(L$1:L61)+1)</f>
        <v/>
      </c>
      <c r="M62" s="135" t="str">
        <f t="shared" si="0"/>
        <v/>
      </c>
      <c r="N62" s="135" t="str">
        <f t="shared" si="1"/>
        <v/>
      </c>
      <c r="O62" s="136" t="str">
        <f t="shared" si="2"/>
        <v/>
      </c>
      <c r="P62" s="135" t="str">
        <f t="shared" si="3"/>
        <v/>
      </c>
      <c r="Q62" s="135" t="str">
        <f t="shared" si="4"/>
        <v/>
      </c>
      <c r="R62" s="135" t="str">
        <f t="shared" si="6"/>
        <v/>
      </c>
      <c r="S62" s="135" t="str">
        <f t="shared" si="6"/>
        <v/>
      </c>
      <c r="T62" s="135" t="str">
        <f>IF($J62&lt;&gt;"N","",INDEX('Website Dload'!$BE$2:$BE$301,MATCH(B62,'Website Dload'!$L$2:$L$301,0)))</f>
        <v/>
      </c>
    </row>
    <row r="63" spans="2:20" x14ac:dyDescent="0.25">
      <c r="B63" s="141">
        <v>925985</v>
      </c>
      <c r="C63" s="141" t="s">
        <v>214</v>
      </c>
      <c r="D63" s="141" t="s">
        <v>215</v>
      </c>
      <c r="E63" s="141" t="s">
        <v>15</v>
      </c>
      <c r="F63" s="142">
        <v>476.22</v>
      </c>
      <c r="G63" s="142"/>
      <c r="H63" s="126" t="str">
        <f>IF(B63="","",INDEX('Website Dload'!$I$2:$I$301,MATCH(B63,'Website Dload'!$L$2:$L$301,0)))</f>
        <v>debugcivil@gmail.com</v>
      </c>
      <c r="I63" s="87"/>
      <c r="J63" s="26" t="str">
        <f>IF(B63="","",IF(ISERROR(VLOOKUP(B63,'Pro-Am'!$Z$8:$Z$165,1,FALSE)),"N","Y"))</f>
        <v>Y</v>
      </c>
      <c r="L63" s="135" t="str">
        <f>IF($J63&lt;&gt;"N","",MAX(L$1:L62)+1)</f>
        <v/>
      </c>
      <c r="M63" s="135" t="str">
        <f t="shared" si="0"/>
        <v/>
      </c>
      <c r="N63" s="135" t="str">
        <f t="shared" si="1"/>
        <v/>
      </c>
      <c r="O63" s="136" t="str">
        <f t="shared" si="2"/>
        <v/>
      </c>
      <c r="P63" s="135" t="str">
        <f t="shared" si="3"/>
        <v/>
      </c>
      <c r="Q63" s="135" t="str">
        <f t="shared" si="4"/>
        <v/>
      </c>
      <c r="R63" s="135" t="str">
        <f t="shared" si="6"/>
        <v/>
      </c>
      <c r="S63" s="135" t="str">
        <f t="shared" si="6"/>
        <v/>
      </c>
      <c r="T63" s="135" t="str">
        <f>IF($J63&lt;&gt;"N","",INDEX('Website Dload'!$BE$2:$BE$301,MATCH(B63,'Website Dload'!$L$2:$L$301,0)))</f>
        <v/>
      </c>
    </row>
    <row r="64" spans="2:20" x14ac:dyDescent="0.25">
      <c r="B64" s="141">
        <v>751774</v>
      </c>
      <c r="C64" s="141" t="s">
        <v>216</v>
      </c>
      <c r="D64" s="141" t="s">
        <v>217</v>
      </c>
      <c r="E64" s="141" t="s">
        <v>25</v>
      </c>
      <c r="F64" s="142">
        <v>60.54</v>
      </c>
      <c r="G64" s="142"/>
      <c r="H64" s="126" t="str">
        <f>IF(B64="","",INDEX('Website Dload'!$I$2:$I$301,MATCH(B64,'Website Dload'!$L$2:$L$301,0)))</f>
        <v>poveyhats@bigpond.com</v>
      </c>
      <c r="I64" s="87"/>
      <c r="J64" s="26" t="str">
        <f>IF(B64="","",IF(ISERROR(VLOOKUP(B64,'Pro-Am'!$Z$8:$Z$165,1,FALSE)),"N","Y"))</f>
        <v>Y</v>
      </c>
      <c r="L64" s="135" t="str">
        <f>IF($J64&lt;&gt;"N","",MAX(L$1:L63)+1)</f>
        <v/>
      </c>
      <c r="M64" s="135" t="str">
        <f t="shared" si="0"/>
        <v/>
      </c>
      <c r="N64" s="135" t="str">
        <f t="shared" si="1"/>
        <v/>
      </c>
      <c r="O64" s="136" t="str">
        <f t="shared" si="2"/>
        <v/>
      </c>
      <c r="P64" s="135" t="str">
        <f t="shared" si="3"/>
        <v/>
      </c>
      <c r="Q64" s="135" t="str">
        <f t="shared" si="4"/>
        <v/>
      </c>
      <c r="R64" s="135" t="str">
        <f t="shared" si="6"/>
        <v/>
      </c>
      <c r="S64" s="135" t="str">
        <f t="shared" si="6"/>
        <v/>
      </c>
      <c r="T64" s="135" t="str">
        <f>IF($J64&lt;&gt;"N","",INDEX('Website Dload'!$BE$2:$BE$301,MATCH(B64,'Website Dload'!$L$2:$L$301,0)))</f>
        <v/>
      </c>
    </row>
    <row r="65" spans="2:26" x14ac:dyDescent="0.25">
      <c r="B65" s="141">
        <v>1231642</v>
      </c>
      <c r="C65" s="141" t="s">
        <v>357</v>
      </c>
      <c r="D65" s="141" t="s">
        <v>358</v>
      </c>
      <c r="E65" s="141" t="s">
        <v>87</v>
      </c>
      <c r="F65" s="142">
        <v>2.02</v>
      </c>
      <c r="G65" s="142"/>
      <c r="H65" s="126" t="str">
        <f>IF(B65="","",INDEX('Website Dload'!$I$2:$I$301,MATCH(B65,'Website Dload'!$L$2:$L$301,0)))</f>
        <v>kristinep926@gmail.com</v>
      </c>
      <c r="I65" s="87"/>
      <c r="J65" s="26" t="str">
        <f>IF(B65="","",IF(ISERROR(VLOOKUP(B65,'Pro-Am'!$Z$8:$Z$165,1,FALSE)),"N","Y"))</f>
        <v>Y</v>
      </c>
      <c r="L65" s="135" t="str">
        <f>IF($J65&lt;&gt;"N","",MAX(L$1:L64)+1)</f>
        <v/>
      </c>
      <c r="M65" s="135" t="str">
        <f t="shared" si="0"/>
        <v/>
      </c>
      <c r="N65" s="135" t="str">
        <f t="shared" si="1"/>
        <v/>
      </c>
      <c r="O65" s="136" t="str">
        <f t="shared" si="2"/>
        <v/>
      </c>
      <c r="P65" s="135" t="str">
        <f t="shared" si="3"/>
        <v/>
      </c>
      <c r="Q65" s="135" t="str">
        <f t="shared" si="4"/>
        <v/>
      </c>
      <c r="R65" s="135" t="str">
        <f t="shared" si="6"/>
        <v/>
      </c>
      <c r="S65" s="135" t="str">
        <f t="shared" si="6"/>
        <v/>
      </c>
      <c r="T65" s="135" t="str">
        <f>IF($J65&lt;&gt;"N","",INDEX('Website Dload'!$BE$2:$BE$301,MATCH(B65,'Website Dload'!$L$2:$L$301,0)))</f>
        <v/>
      </c>
    </row>
    <row r="66" spans="2:26" x14ac:dyDescent="0.25">
      <c r="B66" s="141">
        <v>1200542</v>
      </c>
      <c r="C66" s="141" t="s">
        <v>218</v>
      </c>
      <c r="D66" s="141" t="s">
        <v>219</v>
      </c>
      <c r="E66" s="141" t="s">
        <v>95</v>
      </c>
      <c r="F66" s="142">
        <v>1.76</v>
      </c>
      <c r="G66" s="142"/>
      <c r="H66" s="126" t="str">
        <f>IF(B66="","",INDEX('Website Dload'!$I$2:$I$301,MATCH(B66,'Website Dload'!$L$2:$L$301,0)))</f>
        <v>cherylrascionato@yahoo.com.au</v>
      </c>
      <c r="I66" s="87"/>
      <c r="J66" s="26" t="str">
        <f>IF(B66="","",IF(ISERROR(VLOOKUP(B66,'Pro-Am'!$Z$8:$Z$165,1,FALSE)),"N","Y"))</f>
        <v>Y</v>
      </c>
      <c r="L66" s="135" t="str">
        <f>IF($J66&lt;&gt;"N","",MAX(L$1:L65)+1)</f>
        <v/>
      </c>
      <c r="M66" s="135" t="str">
        <f t="shared" si="0"/>
        <v/>
      </c>
      <c r="N66" s="135" t="str">
        <f t="shared" si="1"/>
        <v/>
      </c>
      <c r="O66" s="136" t="str">
        <f t="shared" si="2"/>
        <v/>
      </c>
      <c r="P66" s="135" t="str">
        <f t="shared" si="3"/>
        <v/>
      </c>
      <c r="Q66" s="135" t="str">
        <f t="shared" si="4"/>
        <v/>
      </c>
      <c r="R66" s="135" t="str">
        <f t="shared" si="6"/>
        <v/>
      </c>
      <c r="S66" s="135" t="str">
        <f t="shared" si="6"/>
        <v/>
      </c>
      <c r="T66" s="135" t="str">
        <f>IF($J66&lt;&gt;"N","",INDEX('Website Dload'!$BE$2:$BE$301,MATCH(B66,'Website Dload'!$L$2:$L$301,0)))</f>
        <v/>
      </c>
    </row>
    <row r="67" spans="2:26" x14ac:dyDescent="0.25">
      <c r="B67" s="141">
        <v>1200550</v>
      </c>
      <c r="C67" s="141" t="s">
        <v>218</v>
      </c>
      <c r="D67" s="141" t="s">
        <v>220</v>
      </c>
      <c r="E67" s="141" t="s">
        <v>95</v>
      </c>
      <c r="F67" s="142">
        <v>1.03</v>
      </c>
      <c r="G67" s="142"/>
      <c r="H67" s="126" t="str">
        <f>IF(B67="","",INDEX('Website Dload'!$I$2:$I$301,MATCH(B67,'Website Dload'!$L$2:$L$301,0)))</f>
        <v>tonyrascionato@yahoo.com.au</v>
      </c>
      <c r="I67" s="87"/>
      <c r="J67" s="26" t="str">
        <f>IF(B67="","",IF(ISERROR(VLOOKUP(B67,'Pro-Am'!$Z$8:$Z$165,1,FALSE)),"N","Y"))</f>
        <v>Y</v>
      </c>
      <c r="L67" s="135" t="str">
        <f>IF($J67&lt;&gt;"N","",MAX(L$1:L66)+1)</f>
        <v/>
      </c>
      <c r="M67" s="135" t="str">
        <f t="shared" si="0"/>
        <v/>
      </c>
      <c r="N67" s="135" t="str">
        <f t="shared" si="1"/>
        <v/>
      </c>
      <c r="O67" s="136" t="str">
        <f t="shared" si="2"/>
        <v/>
      </c>
      <c r="P67" s="135" t="str">
        <f t="shared" si="3"/>
        <v/>
      </c>
      <c r="Q67" s="135" t="str">
        <f t="shared" si="4"/>
        <v/>
      </c>
      <c r="R67" s="135" t="str">
        <f t="shared" si="6"/>
        <v/>
      </c>
      <c r="S67" s="135" t="str">
        <f t="shared" si="6"/>
        <v/>
      </c>
      <c r="T67" s="135" t="str">
        <f>IF($J67&lt;&gt;"N","",INDEX('Website Dload'!$BE$2:$BE$301,MATCH(B67,'Website Dload'!$L$2:$L$301,0)))</f>
        <v/>
      </c>
    </row>
    <row r="68" spans="2:26" x14ac:dyDescent="0.25">
      <c r="B68" s="141">
        <v>672327</v>
      </c>
      <c r="C68" s="141" t="s">
        <v>221</v>
      </c>
      <c r="D68" s="141" t="s">
        <v>222</v>
      </c>
      <c r="E68" s="141" t="s">
        <v>25</v>
      </c>
      <c r="F68" s="142">
        <v>80.08</v>
      </c>
      <c r="G68" s="142"/>
      <c r="H68" s="126" t="str">
        <f>IF(B68="","",INDEX('Website Dload'!$I$2:$I$301,MATCH(B68,'Website Dload'!$L$2:$L$301,0)))</f>
        <v>ianandvalreed@outlook.com.au</v>
      </c>
      <c r="I68" s="87"/>
      <c r="J68" s="26" t="str">
        <f>IF(B68="","",IF(ISERROR(VLOOKUP(B68,'Pro-Am'!$Z$8:$Z$165,1,FALSE)),"N","Y"))</f>
        <v>Y</v>
      </c>
      <c r="L68" s="135" t="str">
        <f>IF($J68&lt;&gt;"N","",MAX(L$1:L67)+1)</f>
        <v/>
      </c>
      <c r="M68" s="135" t="str">
        <f t="shared" ref="M68:M131" si="7">IF($J68&lt;&gt;"N","",C68&amp;", "&amp;D68)</f>
        <v/>
      </c>
      <c r="N68" s="135" t="str">
        <f t="shared" ref="N68:N131" si="8">IF($J68&lt;&gt;"N","",B68)</f>
        <v/>
      </c>
      <c r="O68" s="136" t="str">
        <f t="shared" ref="O68:O131" si="9">IF(OR(T68="",T68=0),"",LEFT(T68,1)&amp;"-"&amp;RIGHT(T68,3))</f>
        <v/>
      </c>
      <c r="P68" s="135" t="str">
        <f t="shared" ref="P68:P131" si="10">IF($J68&lt;&gt;"N","",E68)</f>
        <v/>
      </c>
      <c r="Q68" s="135" t="str">
        <f t="shared" ref="Q68:Q131" si="11">IF($J68&lt;&gt;"N","",F68)</f>
        <v/>
      </c>
      <c r="R68" s="135" t="str">
        <f t="shared" ref="R68:S99" si="12">IF($J68&lt;&gt;"N","",0)</f>
        <v/>
      </c>
      <c r="S68" s="135" t="str">
        <f t="shared" si="12"/>
        <v/>
      </c>
      <c r="T68" s="135" t="str">
        <f>IF($J68&lt;&gt;"N","",INDEX('Website Dload'!$BE$2:$BE$301,MATCH(B68,'Website Dload'!$L$2:$L$301,0)))</f>
        <v/>
      </c>
    </row>
    <row r="69" spans="2:26" x14ac:dyDescent="0.25">
      <c r="B69" s="141">
        <v>1125508</v>
      </c>
      <c r="C69" s="141" t="s">
        <v>223</v>
      </c>
      <c r="D69" s="141" t="s">
        <v>178</v>
      </c>
      <c r="E69" s="141" t="s">
        <v>32</v>
      </c>
      <c r="F69" s="142">
        <v>177.57</v>
      </c>
      <c r="G69" s="142"/>
      <c r="H69" s="126" t="str">
        <f>IF(B69="","",INDEX('Website Dload'!$I$2:$I$301,MATCH(B69,'Website Dload'!$L$2:$L$301,0)))</f>
        <v>jfapaxr@gmail.com</v>
      </c>
      <c r="I69" s="87"/>
      <c r="J69" s="26" t="str">
        <f>IF(B69="","",IF(ISERROR(VLOOKUP(B69,'Pro-Am'!$Z$8:$Z$165,1,FALSE)),"N","Y"))</f>
        <v>Y</v>
      </c>
      <c r="L69" s="135" t="str">
        <f>IF($J69&lt;&gt;"N","",MAX(L$1:L68)+1)</f>
        <v/>
      </c>
      <c r="M69" s="135" t="str">
        <f t="shared" si="7"/>
        <v/>
      </c>
      <c r="N69" s="135" t="str">
        <f t="shared" si="8"/>
        <v/>
      </c>
      <c r="O69" s="136" t="str">
        <f t="shared" si="9"/>
        <v/>
      </c>
      <c r="P69" s="135" t="str">
        <f t="shared" si="10"/>
        <v/>
      </c>
      <c r="Q69" s="135" t="str">
        <f t="shared" si="11"/>
        <v/>
      </c>
      <c r="R69" s="135" t="str">
        <f t="shared" si="12"/>
        <v/>
      </c>
      <c r="S69" s="135" t="str">
        <f t="shared" si="12"/>
        <v/>
      </c>
      <c r="T69" s="135" t="str">
        <f>IF($J69&lt;&gt;"N","",INDEX('Website Dload'!$BE$2:$BE$301,MATCH(B69,'Website Dload'!$L$2:$L$301,0)))</f>
        <v/>
      </c>
    </row>
    <row r="70" spans="2:26" x14ac:dyDescent="0.25">
      <c r="B70" s="141">
        <v>978310</v>
      </c>
      <c r="C70" s="141" t="s">
        <v>224</v>
      </c>
      <c r="D70" s="141" t="s">
        <v>225</v>
      </c>
      <c r="E70" s="141" t="s">
        <v>41</v>
      </c>
      <c r="F70" s="142">
        <v>46.65</v>
      </c>
      <c r="G70" s="142"/>
      <c r="H70" s="126" t="str">
        <f>IF(B70="","",INDEX('Website Dload'!$I$2:$I$301,MATCH(B70,'Website Dload'!$L$2:$L$301,0)))</f>
        <v>jackrobertson1144@outlook.com.au</v>
      </c>
      <c r="I70" s="87"/>
      <c r="J70" s="26" t="str">
        <f>IF(B70="","",IF(ISERROR(VLOOKUP(B70,'Pro-Am'!$Z$8:$Z$165,1,FALSE)),"N","Y"))</f>
        <v>Y</v>
      </c>
      <c r="L70" s="135" t="str">
        <f>IF($J70&lt;&gt;"N","",MAX(L$1:L69)+1)</f>
        <v/>
      </c>
      <c r="M70" s="135" t="str">
        <f t="shared" si="7"/>
        <v/>
      </c>
      <c r="N70" s="135" t="str">
        <f t="shared" si="8"/>
        <v/>
      </c>
      <c r="O70" s="136" t="str">
        <f t="shared" si="9"/>
        <v/>
      </c>
      <c r="P70" s="135" t="str">
        <f t="shared" si="10"/>
        <v/>
      </c>
      <c r="Q70" s="135" t="str">
        <f t="shared" si="11"/>
        <v/>
      </c>
      <c r="R70" s="135" t="str">
        <f t="shared" si="12"/>
        <v/>
      </c>
      <c r="S70" s="135" t="str">
        <f t="shared" si="12"/>
        <v/>
      </c>
      <c r="T70" s="135" t="str">
        <f>IF($J70&lt;&gt;"N","",INDEX('Website Dload'!$BE$2:$BE$301,MATCH(B70,'Website Dload'!$L$2:$L$301,0)))</f>
        <v/>
      </c>
    </row>
    <row r="71" spans="2:26" x14ac:dyDescent="0.25">
      <c r="B71" s="141">
        <v>317330</v>
      </c>
      <c r="C71" s="141" t="s">
        <v>226</v>
      </c>
      <c r="D71" s="141" t="s">
        <v>227</v>
      </c>
      <c r="E71" s="141" t="s">
        <v>17</v>
      </c>
      <c r="F71" s="142">
        <v>677.42</v>
      </c>
      <c r="G71" s="142"/>
      <c r="H71" s="126" t="str">
        <f>IF(B71="","",INDEX('Website Dload'!$I$2:$I$301,MATCH(B71,'Website Dload'!$L$2:$L$301,0)))</f>
        <v>marylucyrobin@gmail.com</v>
      </c>
      <c r="I71" s="87"/>
      <c r="J71" s="26" t="str">
        <f>IF(B71="","",IF(ISERROR(VLOOKUP(B71,'Pro-Am'!$Z$8:$Z$165,1,FALSE)),"N","Y"))</f>
        <v>Y</v>
      </c>
      <c r="L71" s="135" t="str">
        <f>IF($J71&lt;&gt;"N","",MAX(L$1:L70)+1)</f>
        <v/>
      </c>
      <c r="M71" s="135" t="str">
        <f t="shared" si="7"/>
        <v/>
      </c>
      <c r="N71" s="135" t="str">
        <f t="shared" si="8"/>
        <v/>
      </c>
      <c r="O71" s="136" t="str">
        <f t="shared" si="9"/>
        <v/>
      </c>
      <c r="P71" s="135" t="str">
        <f t="shared" si="10"/>
        <v/>
      </c>
      <c r="Q71" s="135" t="str">
        <f t="shared" si="11"/>
        <v/>
      </c>
      <c r="R71" s="135" t="str">
        <f t="shared" si="12"/>
        <v/>
      </c>
      <c r="S71" s="135" t="str">
        <f t="shared" si="12"/>
        <v/>
      </c>
      <c r="T71" s="135" t="str">
        <f>IF($J71&lt;&gt;"N","",INDEX('Website Dload'!$BE$2:$BE$301,MATCH(B71,'Website Dload'!$L$2:$L$301,0)))</f>
        <v/>
      </c>
    </row>
    <row r="72" spans="2:26" x14ac:dyDescent="0.25">
      <c r="B72" s="141">
        <v>61931</v>
      </c>
      <c r="C72" s="141" t="s">
        <v>228</v>
      </c>
      <c r="D72" s="141" t="s">
        <v>220</v>
      </c>
      <c r="E72" s="141" t="s">
        <v>27</v>
      </c>
      <c r="F72" s="142">
        <v>768.21</v>
      </c>
      <c r="G72" s="142"/>
      <c r="H72" s="126" t="str">
        <f>IF(B72="","",INDEX('Website Dload'!$I$2:$I$301,MATCH(B72,'Website Dload'!$L$2:$L$301,0)))</f>
        <v>tony@gillandtony.com</v>
      </c>
      <c r="I72" s="87"/>
      <c r="J72" s="26" t="str">
        <f>IF(B72="","",IF(ISERROR(VLOOKUP(B72,'Pro-Am'!$Z$8:$Z$165,1,FALSE)),"N","Y"))</f>
        <v>Y</v>
      </c>
      <c r="L72" s="135" t="str">
        <f>IF($J72&lt;&gt;"N","",MAX(L$1:L71)+1)</f>
        <v/>
      </c>
      <c r="M72" s="135" t="str">
        <f t="shared" si="7"/>
        <v/>
      </c>
      <c r="N72" s="135" t="str">
        <f t="shared" si="8"/>
        <v/>
      </c>
      <c r="O72" s="136" t="str">
        <f t="shared" si="9"/>
        <v/>
      </c>
      <c r="P72" s="135" t="str">
        <f t="shared" si="10"/>
        <v/>
      </c>
      <c r="Q72" s="135" t="str">
        <f t="shared" si="11"/>
        <v/>
      </c>
      <c r="R72" s="135" t="str">
        <f t="shared" si="12"/>
        <v/>
      </c>
      <c r="S72" s="135" t="str">
        <f t="shared" si="12"/>
        <v/>
      </c>
      <c r="T72" s="135" t="str">
        <f>IF($J72&lt;&gt;"N","",INDEX('Website Dload'!$BE$2:$BE$301,MATCH(B72,'Website Dload'!$L$2:$L$301,0)))</f>
        <v/>
      </c>
    </row>
    <row r="73" spans="2:26" x14ac:dyDescent="0.25">
      <c r="B73" s="141">
        <v>1172931</v>
      </c>
      <c r="C73" s="141" t="s">
        <v>229</v>
      </c>
      <c r="D73" s="141" t="s">
        <v>230</v>
      </c>
      <c r="E73" s="141" t="s">
        <v>63</v>
      </c>
      <c r="F73" s="142">
        <v>6.34</v>
      </c>
      <c r="G73" s="142"/>
      <c r="H73" s="126" t="str">
        <f>IF(B73="","",INDEX('Website Dload'!$I$2:$I$301,MATCH(B73,'Website Dload'!$L$2:$L$301,0)))</f>
        <v>reneesmith51@yahoo.com</v>
      </c>
      <c r="I73" s="87"/>
      <c r="J73" s="26" t="str">
        <f>IF(B73="","",IF(ISERROR(VLOOKUP(B73,'Pro-Am'!$Z$8:$Z$165,1,FALSE)),"N","Y"))</f>
        <v>Y</v>
      </c>
      <c r="L73" s="135" t="str">
        <f>IF($J73&lt;&gt;"N","",MAX(L$1:L72)+1)</f>
        <v/>
      </c>
      <c r="M73" s="135" t="str">
        <f t="shared" si="7"/>
        <v/>
      </c>
      <c r="N73" s="135" t="str">
        <f t="shared" si="8"/>
        <v/>
      </c>
      <c r="O73" s="136" t="str">
        <f t="shared" si="9"/>
        <v/>
      </c>
      <c r="P73" s="135" t="str">
        <f t="shared" si="10"/>
        <v/>
      </c>
      <c r="Q73" s="135" t="str">
        <f t="shared" si="11"/>
        <v/>
      </c>
      <c r="R73" s="135" t="str">
        <f t="shared" si="12"/>
        <v/>
      </c>
      <c r="S73" s="135" t="str">
        <f t="shared" si="12"/>
        <v/>
      </c>
      <c r="T73" s="135" t="str">
        <f>IF($J73&lt;&gt;"N","",INDEX('Website Dload'!$BE$2:$BE$301,MATCH(B73,'Website Dload'!$L$2:$L$301,0)))</f>
        <v/>
      </c>
    </row>
    <row r="74" spans="2:26" x14ac:dyDescent="0.25">
      <c r="B74" s="141">
        <v>1221892</v>
      </c>
      <c r="C74" s="141" t="s">
        <v>341</v>
      </c>
      <c r="D74" s="141" t="s">
        <v>342</v>
      </c>
      <c r="E74" s="141" t="s">
        <v>63</v>
      </c>
      <c r="F74" s="142">
        <v>6.97</v>
      </c>
      <c r="G74" s="142"/>
      <c r="H74" s="126" t="str">
        <f>IF(B74="","",INDEX('Website Dload'!$I$2:$I$301,MATCH(B74,'Website Dload'!$L$2:$L$301,0)))</f>
        <v>ashleystephenson014@gmail.com</v>
      </c>
      <c r="I74" s="87"/>
      <c r="J74" s="26" t="str">
        <f>IF(B74="","",IF(ISERROR(VLOOKUP(B74,'Pro-Am'!$Z$8:$Z$165,1,FALSE)),"N","Y"))</f>
        <v>Y</v>
      </c>
      <c r="L74" s="135" t="str">
        <f>IF($J74&lt;&gt;"N","",MAX(L$1:L73)+1)</f>
        <v/>
      </c>
      <c r="M74" s="135" t="str">
        <f t="shared" si="7"/>
        <v/>
      </c>
      <c r="N74" s="135" t="str">
        <f t="shared" si="8"/>
        <v/>
      </c>
      <c r="O74" s="136" t="str">
        <f t="shared" si="9"/>
        <v/>
      </c>
      <c r="P74" s="135" t="str">
        <f t="shared" si="10"/>
        <v/>
      </c>
      <c r="Q74" s="135" t="str">
        <f t="shared" si="11"/>
        <v/>
      </c>
      <c r="R74" s="135" t="str">
        <f t="shared" si="12"/>
        <v/>
      </c>
      <c r="S74" s="135" t="str">
        <f t="shared" si="12"/>
        <v/>
      </c>
      <c r="T74" s="135" t="str">
        <f>IF($J74&lt;&gt;"N","",INDEX('Website Dload'!$BE$2:$BE$301,MATCH(B74,'Website Dload'!$L$2:$L$301,0)))</f>
        <v/>
      </c>
    </row>
    <row r="75" spans="2:26" x14ac:dyDescent="0.25">
      <c r="B75" s="141">
        <v>1166573</v>
      </c>
      <c r="C75" s="141" t="s">
        <v>231</v>
      </c>
      <c r="D75" s="141" t="s">
        <v>232</v>
      </c>
      <c r="E75" s="141" t="s">
        <v>95</v>
      </c>
      <c r="F75" s="142">
        <v>1.62</v>
      </c>
      <c r="G75" s="142"/>
      <c r="H75" s="126" t="str">
        <f>IF(B75="","",INDEX('Website Dload'!$I$2:$I$301,MATCH(B75,'Website Dload'!$L$2:$L$301,0)))</f>
        <v>syl.greg@gmail.com</v>
      </c>
      <c r="I75" s="87"/>
      <c r="J75" s="26" t="str">
        <f>IF(B75="","",IF(ISERROR(VLOOKUP(B75,'Pro-Am'!$Z$8:$Z$165,1,FALSE)),"N","Y"))</f>
        <v>Y</v>
      </c>
      <c r="L75" s="135" t="str">
        <f>IF($J75&lt;&gt;"N","",MAX(L$1:L74)+1)</f>
        <v/>
      </c>
      <c r="M75" s="135" t="str">
        <f t="shared" si="7"/>
        <v/>
      </c>
      <c r="N75" s="135" t="str">
        <f t="shared" si="8"/>
        <v/>
      </c>
      <c r="O75" s="136" t="str">
        <f t="shared" si="9"/>
        <v/>
      </c>
      <c r="P75" s="135" t="str">
        <f t="shared" si="10"/>
        <v/>
      </c>
      <c r="Q75" s="135" t="str">
        <f t="shared" si="11"/>
        <v/>
      </c>
      <c r="R75" s="135" t="str">
        <f t="shared" si="12"/>
        <v/>
      </c>
      <c r="S75" s="135" t="str">
        <f t="shared" si="12"/>
        <v/>
      </c>
      <c r="T75" s="135" t="str">
        <f>IF($J75&lt;&gt;"N","",INDEX('Website Dload'!$BE$2:$BE$301,MATCH(B75,'Website Dload'!$L$2:$L$301,0)))</f>
        <v/>
      </c>
    </row>
    <row r="76" spans="2:26" x14ac:dyDescent="0.25">
      <c r="B76" s="141">
        <v>1166581</v>
      </c>
      <c r="C76" s="141" t="s">
        <v>231</v>
      </c>
      <c r="D76" s="141" t="s">
        <v>233</v>
      </c>
      <c r="E76" s="141" t="s">
        <v>63</v>
      </c>
      <c r="F76" s="142">
        <v>7.79</v>
      </c>
      <c r="G76" s="142"/>
      <c r="H76" s="126" t="str">
        <f>IF(B76="","",INDEX('Website Dload'!$I$2:$I$301,MATCH(B76,'Website Dload'!$L$2:$L$301,0)))</f>
        <v>sylstone59@gmail.com</v>
      </c>
      <c r="I76" s="87"/>
      <c r="J76" s="26" t="str">
        <f>IF(B76="","",IF(ISERROR(VLOOKUP(B76,'Pro-Am'!$Z$8:$Z$165,1,FALSE)),"N","Y"))</f>
        <v>Y</v>
      </c>
      <c r="L76" s="135" t="str">
        <f>IF($J76&lt;&gt;"N","",MAX(L$1:L75)+1)</f>
        <v/>
      </c>
      <c r="M76" s="135" t="str">
        <f t="shared" si="7"/>
        <v/>
      </c>
      <c r="N76" s="135" t="str">
        <f t="shared" si="8"/>
        <v/>
      </c>
      <c r="O76" s="136" t="str">
        <f t="shared" si="9"/>
        <v/>
      </c>
      <c r="P76" s="135" t="str">
        <f t="shared" si="10"/>
        <v/>
      </c>
      <c r="Q76" s="135" t="str">
        <f t="shared" si="11"/>
        <v/>
      </c>
      <c r="R76" s="135" t="str">
        <f t="shared" si="12"/>
        <v/>
      </c>
      <c r="S76" s="135" t="str">
        <f t="shared" si="12"/>
        <v/>
      </c>
      <c r="T76" s="135" t="str">
        <f>IF($J76&lt;&gt;"N","",INDEX('Website Dload'!$BE$2:$BE$301,MATCH(B76,'Website Dload'!$L$2:$L$301,0)))</f>
        <v/>
      </c>
    </row>
    <row r="77" spans="2:26" x14ac:dyDescent="0.25">
      <c r="B77" s="141">
        <v>950114</v>
      </c>
      <c r="C77" s="141" t="s">
        <v>234</v>
      </c>
      <c r="D77" s="141" t="s">
        <v>235</v>
      </c>
      <c r="E77" s="141" t="s">
        <v>12</v>
      </c>
      <c r="F77" s="142">
        <v>1646.6</v>
      </c>
      <c r="G77" s="142"/>
      <c r="H77" s="126" t="str">
        <f>IF(B77="","",INDEX('Website Dload'!$I$2:$I$301,MATCH(B77,'Website Dload'!$L$2:$L$301,0)))</f>
        <v>lizsylvester@icloud.com</v>
      </c>
      <c r="I77" s="87"/>
      <c r="J77" s="26" t="str">
        <f>IF(B77="","",IF(ISERROR(VLOOKUP(B77,'Pro-Am'!$Z$8:$Z$165,1,FALSE)),"N","Y"))</f>
        <v>Y</v>
      </c>
      <c r="L77" s="135" t="str">
        <f>IF($J77&lt;&gt;"N","",MAX(L$1:L76)+1)</f>
        <v/>
      </c>
      <c r="M77" s="135" t="str">
        <f t="shared" si="7"/>
        <v/>
      </c>
      <c r="N77" s="135" t="str">
        <f t="shared" si="8"/>
        <v/>
      </c>
      <c r="O77" s="136" t="str">
        <f t="shared" si="9"/>
        <v/>
      </c>
      <c r="P77" s="135" t="str">
        <f t="shared" si="10"/>
        <v/>
      </c>
      <c r="Q77" s="135" t="str">
        <f t="shared" si="11"/>
        <v/>
      </c>
      <c r="R77" s="135" t="str">
        <f t="shared" si="12"/>
        <v/>
      </c>
      <c r="S77" s="135" t="str">
        <f t="shared" si="12"/>
        <v/>
      </c>
      <c r="T77" s="135" t="str">
        <f>IF($J77&lt;&gt;"N","",INDEX('Website Dload'!$BE$2:$BE$301,MATCH(B77,'Website Dload'!$L$2:$L$301,0)))</f>
        <v/>
      </c>
      <c r="Z77" s="87"/>
    </row>
    <row r="78" spans="2:26" x14ac:dyDescent="0.25">
      <c r="B78" s="141">
        <v>213659</v>
      </c>
      <c r="C78" s="141" t="s">
        <v>236</v>
      </c>
      <c r="D78" s="141" t="s">
        <v>194</v>
      </c>
      <c r="E78" s="141" t="s">
        <v>344</v>
      </c>
      <c r="F78" s="142">
        <v>2705.07</v>
      </c>
      <c r="G78" s="142"/>
      <c r="H78" s="126" t="str">
        <f>IF(B78="","",INDEX('Website Dload'!$I$2:$I$301,MATCH(B78,'Website Dload'!$L$2:$L$301,0)))</f>
        <v>kltant@bigpond.com</v>
      </c>
      <c r="I78" s="87"/>
      <c r="J78" s="26" t="str">
        <f>IF(B78="","",IF(ISERROR(VLOOKUP(B78,'Pro-Am'!$Z$8:$Z$165,1,FALSE)),"N","Y"))</f>
        <v>Y</v>
      </c>
      <c r="L78" s="135" t="str">
        <f>IF($J78&lt;&gt;"N","",MAX(L$1:L77)+1)</f>
        <v/>
      </c>
      <c r="M78" s="135" t="str">
        <f t="shared" si="7"/>
        <v/>
      </c>
      <c r="N78" s="135" t="str">
        <f t="shared" si="8"/>
        <v/>
      </c>
      <c r="O78" s="136" t="str">
        <f t="shared" si="9"/>
        <v/>
      </c>
      <c r="P78" s="135" t="str">
        <f t="shared" si="10"/>
        <v/>
      </c>
      <c r="Q78" s="135" t="str">
        <f t="shared" si="11"/>
        <v/>
      </c>
      <c r="R78" s="135" t="str">
        <f t="shared" si="12"/>
        <v/>
      </c>
      <c r="S78" s="135" t="str">
        <f t="shared" si="12"/>
        <v/>
      </c>
      <c r="T78" s="135" t="str">
        <f>IF($J78&lt;&gt;"N","",INDEX('Website Dload'!$BE$2:$BE$301,MATCH(B78,'Website Dload'!$L$2:$L$301,0)))</f>
        <v/>
      </c>
      <c r="Z78" s="87"/>
    </row>
    <row r="79" spans="2:26" x14ac:dyDescent="0.25">
      <c r="B79" s="141">
        <v>1156128</v>
      </c>
      <c r="C79" s="141" t="s">
        <v>237</v>
      </c>
      <c r="D79" s="141" t="s">
        <v>238</v>
      </c>
      <c r="E79" s="141" t="s">
        <v>48</v>
      </c>
      <c r="F79" s="142">
        <v>31.58</v>
      </c>
      <c r="G79" s="142"/>
      <c r="H79" s="126" t="str">
        <f>IF(B79="","",INDEX('Website Dload'!$I$2:$I$301,MATCH(B79,'Website Dload'!$L$2:$L$301,0)))</f>
        <v>leigh.taylor@tpg.com.au</v>
      </c>
      <c r="I79" s="87"/>
      <c r="J79" s="26" t="str">
        <f>IF(B79="","",IF(ISERROR(VLOOKUP(B79,'Pro-Am'!$Z$8:$Z$165,1,FALSE)),"N","Y"))</f>
        <v>Y</v>
      </c>
      <c r="L79" s="135" t="str">
        <f>IF($J79&lt;&gt;"N","",MAX(L$1:L78)+1)</f>
        <v/>
      </c>
      <c r="M79" s="135" t="str">
        <f t="shared" si="7"/>
        <v/>
      </c>
      <c r="N79" s="135" t="str">
        <f t="shared" si="8"/>
        <v/>
      </c>
      <c r="O79" s="136" t="str">
        <f t="shared" si="9"/>
        <v/>
      </c>
      <c r="P79" s="135" t="str">
        <f t="shared" si="10"/>
        <v/>
      </c>
      <c r="Q79" s="135" t="str">
        <f t="shared" si="11"/>
        <v/>
      </c>
      <c r="R79" s="135" t="str">
        <f t="shared" si="12"/>
        <v/>
      </c>
      <c r="S79" s="135" t="str">
        <f t="shared" si="12"/>
        <v/>
      </c>
      <c r="T79" s="135" t="str">
        <f>IF($J79&lt;&gt;"N","",INDEX('Website Dload'!$BE$2:$BE$301,MATCH(B79,'Website Dload'!$L$2:$L$301,0)))</f>
        <v/>
      </c>
    </row>
    <row r="80" spans="2:26" x14ac:dyDescent="0.25">
      <c r="B80" s="141">
        <v>584096</v>
      </c>
      <c r="C80" s="141" t="s">
        <v>239</v>
      </c>
      <c r="D80" s="141" t="s">
        <v>240</v>
      </c>
      <c r="E80" s="141" t="s">
        <v>17</v>
      </c>
      <c r="F80" s="142">
        <v>618.66999999999996</v>
      </c>
      <c r="G80" s="142"/>
      <c r="H80" s="126" t="str">
        <f>IF(B80="","",INDEX('Website Dload'!$I$2:$I$301,MATCH(B80,'Website Dload'!$L$2:$L$301,0)))</f>
        <v>james2386@bigpond.com</v>
      </c>
      <c r="I80" s="87"/>
      <c r="J80" s="26" t="str">
        <f>IF(B80="","",IF(ISERROR(VLOOKUP(B80,'Pro-Am'!$Z$8:$Z$165,1,FALSE)),"N","Y"))</f>
        <v>Y</v>
      </c>
      <c r="L80" s="135" t="str">
        <f>IF($J80&lt;&gt;"N","",MAX(L$1:L79)+1)</f>
        <v/>
      </c>
      <c r="M80" s="135" t="str">
        <f t="shared" si="7"/>
        <v/>
      </c>
      <c r="N80" s="135" t="str">
        <f t="shared" si="8"/>
        <v/>
      </c>
      <c r="O80" s="136" t="str">
        <f t="shared" si="9"/>
        <v/>
      </c>
      <c r="P80" s="135" t="str">
        <f t="shared" si="10"/>
        <v/>
      </c>
      <c r="Q80" s="135" t="str">
        <f t="shared" si="11"/>
        <v/>
      </c>
      <c r="R80" s="135" t="str">
        <f t="shared" si="12"/>
        <v/>
      </c>
      <c r="S80" s="135" t="str">
        <f t="shared" si="12"/>
        <v/>
      </c>
      <c r="T80" s="135" t="str">
        <f>IF($J80&lt;&gt;"N","",INDEX('Website Dload'!$BE$2:$BE$301,MATCH(B80,'Website Dload'!$L$2:$L$301,0)))</f>
        <v/>
      </c>
    </row>
    <row r="81" spans="2:20" x14ac:dyDescent="0.25">
      <c r="B81" s="141">
        <v>298654</v>
      </c>
      <c r="C81" s="141" t="s">
        <v>241</v>
      </c>
      <c r="D81" s="141" t="s">
        <v>242</v>
      </c>
      <c r="E81" s="141" t="s">
        <v>19</v>
      </c>
      <c r="F81" s="142">
        <v>354.44</v>
      </c>
      <c r="G81" s="142"/>
      <c r="H81" s="126" t="str">
        <f>IF(B81="","",INDEX('Website Dload'!$I$2:$I$301,MATCH(B81,'Website Dload'!$L$2:$L$301,0)))</f>
        <v>faye.webster.thomson@gmail.com</v>
      </c>
      <c r="I81" s="87"/>
      <c r="J81" s="26" t="str">
        <f>IF(B81="","",IF(ISERROR(VLOOKUP(B81,'Pro-Am'!$Z$8:$Z$165,1,FALSE)),"N","Y"))</f>
        <v>Y</v>
      </c>
      <c r="L81" s="135" t="str">
        <f>IF($J81&lt;&gt;"N","",MAX(L$1:L80)+1)</f>
        <v/>
      </c>
      <c r="M81" s="135" t="str">
        <f t="shared" si="7"/>
        <v/>
      </c>
      <c r="N81" s="135" t="str">
        <f t="shared" si="8"/>
        <v/>
      </c>
      <c r="O81" s="136" t="str">
        <f t="shared" si="9"/>
        <v/>
      </c>
      <c r="P81" s="135" t="str">
        <f t="shared" si="10"/>
        <v/>
      </c>
      <c r="Q81" s="135" t="str">
        <f t="shared" si="11"/>
        <v/>
      </c>
      <c r="R81" s="135" t="str">
        <f t="shared" si="12"/>
        <v/>
      </c>
      <c r="S81" s="135" t="str">
        <f t="shared" si="12"/>
        <v/>
      </c>
      <c r="T81" s="135" t="str">
        <f>IF($J81&lt;&gt;"N","",INDEX('Website Dload'!$BE$2:$BE$301,MATCH(B81,'Website Dload'!$L$2:$L$301,0)))</f>
        <v/>
      </c>
    </row>
    <row r="82" spans="2:20" x14ac:dyDescent="0.25">
      <c r="B82" s="141">
        <v>242330</v>
      </c>
      <c r="C82" s="141" t="s">
        <v>243</v>
      </c>
      <c r="D82" s="141" t="s">
        <v>244</v>
      </c>
      <c r="E82" s="141" t="s">
        <v>21</v>
      </c>
      <c r="F82" s="142">
        <v>706.58</v>
      </c>
      <c r="G82" s="142"/>
      <c r="H82" s="126" t="str">
        <f>IF(B82="","",INDEX('Website Dload'!$I$2:$I$301,MATCH(B82,'Website Dload'!$L$2:$L$301,0)))</f>
        <v>gabboc@bigpond.com</v>
      </c>
      <c r="I82" s="87"/>
      <c r="J82" s="26" t="str">
        <f>IF(B82="","",IF(ISERROR(VLOOKUP(B82,'Pro-Am'!$Z$8:$Z$165,1,FALSE)),"N","Y"))</f>
        <v>Y</v>
      </c>
      <c r="L82" s="135" t="str">
        <f>IF($J82&lt;&gt;"N","",MAX(L$1:L81)+1)</f>
        <v/>
      </c>
      <c r="M82" s="135" t="str">
        <f t="shared" si="7"/>
        <v/>
      </c>
      <c r="N82" s="135" t="str">
        <f t="shared" si="8"/>
        <v/>
      </c>
      <c r="O82" s="136" t="str">
        <f t="shared" si="9"/>
        <v/>
      </c>
      <c r="P82" s="135" t="str">
        <f t="shared" si="10"/>
        <v/>
      </c>
      <c r="Q82" s="135" t="str">
        <f t="shared" si="11"/>
        <v/>
      </c>
      <c r="R82" s="135" t="str">
        <f t="shared" si="12"/>
        <v/>
      </c>
      <c r="S82" s="135" t="str">
        <f t="shared" si="12"/>
        <v/>
      </c>
      <c r="T82" s="135" t="str">
        <f>IF($J82&lt;&gt;"N","",INDEX('Website Dload'!$BE$2:$BE$301,MATCH(B82,'Website Dload'!$L$2:$L$301,0)))</f>
        <v/>
      </c>
    </row>
    <row r="83" spans="2:20" x14ac:dyDescent="0.25">
      <c r="B83" s="141">
        <v>1155776</v>
      </c>
      <c r="C83" s="141" t="s">
        <v>245</v>
      </c>
      <c r="D83" s="141" t="s">
        <v>246</v>
      </c>
      <c r="E83" s="141" t="s">
        <v>87</v>
      </c>
      <c r="F83" s="142">
        <v>4.5199999999999996</v>
      </c>
      <c r="G83" s="142"/>
      <c r="H83" s="126" t="str">
        <f>IF(B83="","",INDEX('Website Dload'!$I$2:$I$301,MATCH(B83,'Website Dload'!$L$2:$L$301,0)))</f>
        <v>sally.toole@gmail.com</v>
      </c>
      <c r="I83" s="87"/>
      <c r="J83" s="26" t="str">
        <f>IF(B83="","",IF(ISERROR(VLOOKUP(B83,'Pro-Am'!$Z$8:$Z$165,1,FALSE)),"N","Y"))</f>
        <v>Y</v>
      </c>
      <c r="L83" s="135" t="str">
        <f>IF($J83&lt;&gt;"N","",MAX(L$1:L82)+1)</f>
        <v/>
      </c>
      <c r="M83" s="135" t="str">
        <f t="shared" si="7"/>
        <v/>
      </c>
      <c r="N83" s="135" t="str">
        <f t="shared" si="8"/>
        <v/>
      </c>
      <c r="O83" s="136" t="str">
        <f t="shared" si="9"/>
        <v/>
      </c>
      <c r="P83" s="135" t="str">
        <f t="shared" si="10"/>
        <v/>
      </c>
      <c r="Q83" s="135" t="str">
        <f t="shared" si="11"/>
        <v/>
      </c>
      <c r="R83" s="135" t="str">
        <f t="shared" si="12"/>
        <v/>
      </c>
      <c r="S83" s="135" t="str">
        <f t="shared" si="12"/>
        <v/>
      </c>
      <c r="T83" s="135" t="str">
        <f>IF($J83&lt;&gt;"N","",INDEX('Website Dload'!$BE$2:$BE$301,MATCH(B83,'Website Dload'!$L$2:$L$301,0)))</f>
        <v/>
      </c>
    </row>
    <row r="84" spans="2:20" x14ac:dyDescent="0.25">
      <c r="B84" s="141">
        <v>103497</v>
      </c>
      <c r="C84" s="141" t="s">
        <v>247</v>
      </c>
      <c r="D84" s="141" t="s">
        <v>248</v>
      </c>
      <c r="E84" s="141" t="s">
        <v>32</v>
      </c>
      <c r="F84" s="142">
        <v>170.32</v>
      </c>
      <c r="G84" s="142"/>
      <c r="H84" s="126" t="str">
        <f>IF(B84="","",INDEX('Website Dload'!$I$2:$I$301,MATCH(B84,'Website Dload'!$L$2:$L$301,0)))</f>
        <v>gstooth@bigpond.com</v>
      </c>
      <c r="I84" s="87"/>
      <c r="J84" s="26" t="str">
        <f>IF(B84="","",IF(ISERROR(VLOOKUP(B84,'Pro-Am'!$Z$8:$Z$165,1,FALSE)),"N","Y"))</f>
        <v>Y</v>
      </c>
      <c r="L84" s="135" t="str">
        <f>IF($J84&lt;&gt;"N","",MAX(L$1:L83)+1)</f>
        <v/>
      </c>
      <c r="M84" s="135" t="str">
        <f t="shared" si="7"/>
        <v/>
      </c>
      <c r="N84" s="135" t="str">
        <f t="shared" si="8"/>
        <v/>
      </c>
      <c r="O84" s="136" t="str">
        <f t="shared" si="9"/>
        <v/>
      </c>
      <c r="P84" s="135" t="str">
        <f t="shared" si="10"/>
        <v/>
      </c>
      <c r="Q84" s="135" t="str">
        <f t="shared" si="11"/>
        <v/>
      </c>
      <c r="R84" s="135" t="str">
        <f t="shared" si="12"/>
        <v/>
      </c>
      <c r="S84" s="135" t="str">
        <f t="shared" si="12"/>
        <v/>
      </c>
      <c r="T84" s="135" t="str">
        <f>IF($J84&lt;&gt;"N","",INDEX('Website Dload'!$BE$2:$BE$301,MATCH(B84,'Website Dload'!$L$2:$L$301,0)))</f>
        <v/>
      </c>
    </row>
    <row r="85" spans="2:20" x14ac:dyDescent="0.25">
      <c r="B85" s="141">
        <v>520098</v>
      </c>
      <c r="C85" s="141" t="s">
        <v>249</v>
      </c>
      <c r="D85" s="141" t="s">
        <v>250</v>
      </c>
      <c r="E85" s="141" t="s">
        <v>43</v>
      </c>
      <c r="F85" s="142">
        <v>70.239999999999995</v>
      </c>
      <c r="G85" s="142"/>
      <c r="H85" s="126" t="str">
        <f>IF(B85="","",INDEX('Website Dload'!$I$2:$I$301,MATCH(B85,'Website Dload'!$L$2:$L$301,0)))</f>
        <v>ary1941@outlook.com</v>
      </c>
      <c r="I85" s="87"/>
      <c r="J85" s="26" t="str">
        <f>IF(B85="","",IF(ISERROR(VLOOKUP(B85,'Pro-Am'!$Z$8:$Z$165,1,FALSE)),"N","Y"))</f>
        <v>Y</v>
      </c>
      <c r="L85" s="135" t="str">
        <f>IF($J85&lt;&gt;"N","",MAX(L$1:L84)+1)</f>
        <v/>
      </c>
      <c r="M85" s="135" t="str">
        <f t="shared" si="7"/>
        <v/>
      </c>
      <c r="N85" s="135" t="str">
        <f t="shared" si="8"/>
        <v/>
      </c>
      <c r="O85" s="136" t="str">
        <f t="shared" si="9"/>
        <v/>
      </c>
      <c r="P85" s="135" t="str">
        <f t="shared" si="10"/>
        <v/>
      </c>
      <c r="Q85" s="135" t="str">
        <f t="shared" si="11"/>
        <v/>
      </c>
      <c r="R85" s="135" t="str">
        <f t="shared" si="12"/>
        <v/>
      </c>
      <c r="S85" s="135" t="str">
        <f t="shared" si="12"/>
        <v/>
      </c>
      <c r="T85" s="135" t="str">
        <f>IF($J85&lt;&gt;"N","",INDEX('Website Dload'!$BE$2:$BE$301,MATCH(B85,'Website Dload'!$L$2:$L$301,0)))</f>
        <v/>
      </c>
    </row>
    <row r="86" spans="2:20" x14ac:dyDescent="0.25">
      <c r="B86" s="141">
        <v>707163</v>
      </c>
      <c r="C86" s="141" t="s">
        <v>251</v>
      </c>
      <c r="D86" s="141" t="s">
        <v>203</v>
      </c>
      <c r="E86" s="141" t="s">
        <v>48</v>
      </c>
      <c r="F86" s="142">
        <v>26.95</v>
      </c>
      <c r="G86" s="142"/>
      <c r="H86" s="126" t="str">
        <f>IF(B86="","",INDEX('Website Dload'!$I$2:$I$301,MATCH(B86,'Website Dload'!$L$2:$L$301,0)))</f>
        <v>rossw2446@gmail.com</v>
      </c>
      <c r="I86" s="87"/>
      <c r="J86" s="26" t="str">
        <f>IF(B86="","",IF(ISERROR(VLOOKUP(B86,'Pro-Am'!$Z$8:$Z$165,1,FALSE)),"N","Y"))</f>
        <v>Y</v>
      </c>
      <c r="L86" s="135" t="str">
        <f>IF($J86&lt;&gt;"N","",MAX(L$1:L85)+1)</f>
        <v/>
      </c>
      <c r="M86" s="135" t="str">
        <f t="shared" si="7"/>
        <v/>
      </c>
      <c r="N86" s="135" t="str">
        <f t="shared" si="8"/>
        <v/>
      </c>
      <c r="O86" s="136" t="str">
        <f t="shared" si="9"/>
        <v/>
      </c>
      <c r="P86" s="135" t="str">
        <f t="shared" si="10"/>
        <v/>
      </c>
      <c r="Q86" s="135" t="str">
        <f t="shared" si="11"/>
        <v/>
      </c>
      <c r="R86" s="135" t="str">
        <f t="shared" si="12"/>
        <v/>
      </c>
      <c r="S86" s="135" t="str">
        <f t="shared" si="12"/>
        <v/>
      </c>
      <c r="T86" s="135" t="str">
        <f>IF($J86&lt;&gt;"N","",INDEX('Website Dload'!$BE$2:$BE$301,MATCH(B86,'Website Dload'!$L$2:$L$301,0)))</f>
        <v/>
      </c>
    </row>
    <row r="87" spans="2:20" x14ac:dyDescent="0.25">
      <c r="B87" s="141">
        <v>978329</v>
      </c>
      <c r="C87" s="141" t="s">
        <v>252</v>
      </c>
      <c r="D87" s="141" t="s">
        <v>253</v>
      </c>
      <c r="E87" s="141" t="s">
        <v>95</v>
      </c>
      <c r="F87" s="142">
        <v>1.42</v>
      </c>
      <c r="G87" s="142"/>
      <c r="H87" s="126" t="str">
        <f>IF(B87="","",INDEX('Website Dload'!$I$2:$I$301,MATCH(B87,'Website Dload'!$L$2:$L$301,0)))</f>
        <v>louisejw@tpg.com.au</v>
      </c>
      <c r="I87" s="87"/>
      <c r="J87" s="26" t="str">
        <f>IF(B87="","",IF(ISERROR(VLOOKUP(B87,'Pro-Am'!$Z$8:$Z$165,1,FALSE)),"N","Y"))</f>
        <v>Y</v>
      </c>
      <c r="L87" s="135" t="str">
        <f>IF($J87&lt;&gt;"N","",MAX(L$1:L86)+1)</f>
        <v/>
      </c>
      <c r="M87" s="135" t="str">
        <f t="shared" si="7"/>
        <v/>
      </c>
      <c r="N87" s="135" t="str">
        <f t="shared" si="8"/>
        <v/>
      </c>
      <c r="O87" s="136" t="str">
        <f t="shared" si="9"/>
        <v/>
      </c>
      <c r="P87" s="135" t="str">
        <f t="shared" si="10"/>
        <v/>
      </c>
      <c r="Q87" s="135" t="str">
        <f t="shared" si="11"/>
        <v/>
      </c>
      <c r="R87" s="135" t="str">
        <f t="shared" si="12"/>
        <v/>
      </c>
      <c r="S87" s="135" t="str">
        <f t="shared" si="12"/>
        <v/>
      </c>
      <c r="T87" s="135" t="str">
        <f>IF($J87&lt;&gt;"N","",INDEX('Website Dload'!$BE$2:$BE$301,MATCH(B87,'Website Dload'!$L$2:$L$301,0)))</f>
        <v/>
      </c>
    </row>
    <row r="88" spans="2:20" x14ac:dyDescent="0.25">
      <c r="B88" s="141">
        <v>1199811</v>
      </c>
      <c r="C88" s="141" t="s">
        <v>254</v>
      </c>
      <c r="D88" s="141" t="s">
        <v>168</v>
      </c>
      <c r="E88" s="141" t="s">
        <v>95</v>
      </c>
      <c r="F88" s="142">
        <v>1.98</v>
      </c>
      <c r="G88" s="142"/>
      <c r="H88" s="126" t="str">
        <f>IF(B88="","",INDEX('Website Dload'!$I$2:$I$301,MATCH(B88,'Website Dload'!$L$2:$L$301,0)))</f>
        <v>lynwillett@tpg.com.au</v>
      </c>
      <c r="I88" s="87"/>
      <c r="J88" s="26" t="str">
        <f>IF(B88="","",IF(ISERROR(VLOOKUP(B88,'Pro-Am'!$Z$8:$Z$165,1,FALSE)),"N","Y"))</f>
        <v>Y</v>
      </c>
      <c r="L88" s="135" t="str">
        <f>IF($J88&lt;&gt;"N","",MAX(L$1:L87)+1)</f>
        <v/>
      </c>
      <c r="M88" s="135" t="str">
        <f t="shared" si="7"/>
        <v/>
      </c>
      <c r="N88" s="135" t="str">
        <f t="shared" si="8"/>
        <v/>
      </c>
      <c r="O88" s="136" t="str">
        <f t="shared" si="9"/>
        <v/>
      </c>
      <c r="P88" s="135" t="str">
        <f t="shared" si="10"/>
        <v/>
      </c>
      <c r="Q88" s="135" t="str">
        <f t="shared" si="11"/>
        <v/>
      </c>
      <c r="R88" s="135" t="str">
        <f t="shared" si="12"/>
        <v/>
      </c>
      <c r="S88" s="135" t="str">
        <f t="shared" si="12"/>
        <v/>
      </c>
      <c r="T88" s="135" t="str">
        <f>IF($J88&lt;&gt;"N","",INDEX('Website Dload'!$BE$2:$BE$301,MATCH(B88,'Website Dload'!$L$2:$L$301,0)))</f>
        <v/>
      </c>
    </row>
    <row r="89" spans="2:20" x14ac:dyDescent="0.25">
      <c r="B89" s="141">
        <v>1199821</v>
      </c>
      <c r="C89" s="141" t="s">
        <v>254</v>
      </c>
      <c r="D89" s="141" t="s">
        <v>255</v>
      </c>
      <c r="E89" s="141" t="s">
        <v>95</v>
      </c>
      <c r="F89" s="142">
        <v>1.39</v>
      </c>
      <c r="G89" s="142"/>
      <c r="H89" s="126" t="str">
        <f>IF(B89="","",INDEX('Website Dload'!$I$2:$I$301,MATCH(B89,'Website Dload'!$L$2:$L$301,0)))</f>
        <v>iwillett333@gmail.com</v>
      </c>
      <c r="I89" s="87"/>
      <c r="J89" s="26" t="str">
        <f>IF(B89="","",IF(ISERROR(VLOOKUP(B89,'Pro-Am'!$Z$8:$Z$165,1,FALSE)),"N","Y"))</f>
        <v>Y</v>
      </c>
      <c r="L89" s="135" t="str">
        <f>IF($J89&lt;&gt;"N","",MAX(L$1:L88)+1)</f>
        <v/>
      </c>
      <c r="M89" s="135" t="str">
        <f t="shared" si="7"/>
        <v/>
      </c>
      <c r="N89" s="135" t="str">
        <f t="shared" si="8"/>
        <v/>
      </c>
      <c r="O89" s="136" t="str">
        <f t="shared" si="9"/>
        <v/>
      </c>
      <c r="P89" s="135" t="str">
        <f t="shared" si="10"/>
        <v/>
      </c>
      <c r="Q89" s="135" t="str">
        <f t="shared" si="11"/>
        <v/>
      </c>
      <c r="R89" s="135" t="str">
        <f t="shared" si="12"/>
        <v/>
      </c>
      <c r="S89" s="135" t="str">
        <f t="shared" si="12"/>
        <v/>
      </c>
      <c r="T89" s="135" t="str">
        <f>IF($J89&lt;&gt;"N","",INDEX('Website Dload'!$BE$2:$BE$301,MATCH(B89,'Website Dload'!$L$2:$L$301,0)))</f>
        <v/>
      </c>
    </row>
    <row r="90" spans="2:20" x14ac:dyDescent="0.25">
      <c r="B90" s="141">
        <v>1172646</v>
      </c>
      <c r="C90" s="141" t="s">
        <v>256</v>
      </c>
      <c r="D90" s="141" t="s">
        <v>257</v>
      </c>
      <c r="E90" s="141" t="s">
        <v>87</v>
      </c>
      <c r="F90" s="142">
        <v>3.86</v>
      </c>
      <c r="G90" s="142"/>
      <c r="H90" s="126" t="str">
        <f>IF(B90="","",INDEX('Website Dload'!$I$2:$I$301,MATCH(B90,'Website Dload'!$L$2:$L$301,0)))</f>
        <v>crwoods26@bigpond.com</v>
      </c>
      <c r="I90" s="87"/>
      <c r="J90" s="26" t="str">
        <f>IF(B90="","",IF(ISERROR(VLOOKUP(B90,'Pro-Am'!$Z$8:$Z$165,1,FALSE)),"N","Y"))</f>
        <v>Y</v>
      </c>
      <c r="L90" s="135" t="str">
        <f>IF($J90&lt;&gt;"N","",MAX(L$1:L89)+1)</f>
        <v/>
      </c>
      <c r="M90" s="135" t="str">
        <f t="shared" si="7"/>
        <v/>
      </c>
      <c r="N90" s="135" t="str">
        <f t="shared" si="8"/>
        <v/>
      </c>
      <c r="O90" s="136" t="str">
        <f t="shared" si="9"/>
        <v/>
      </c>
      <c r="P90" s="135" t="str">
        <f t="shared" si="10"/>
        <v/>
      </c>
      <c r="Q90" s="135" t="str">
        <f t="shared" si="11"/>
        <v/>
      </c>
      <c r="R90" s="135" t="str">
        <f t="shared" si="12"/>
        <v/>
      </c>
      <c r="S90" s="135" t="str">
        <f t="shared" si="12"/>
        <v/>
      </c>
      <c r="T90" s="135" t="str">
        <f>IF($J90&lt;&gt;"N","",INDEX('Website Dload'!$BE$2:$BE$301,MATCH(B90,'Website Dload'!$L$2:$L$301,0)))</f>
        <v/>
      </c>
    </row>
    <row r="91" spans="2:20" x14ac:dyDescent="0.25">
      <c r="B91" s="141">
        <v>1164491</v>
      </c>
      <c r="C91" s="141" t="s">
        <v>258</v>
      </c>
      <c r="D91" s="141" t="s">
        <v>259</v>
      </c>
      <c r="E91" s="141" t="s">
        <v>63</v>
      </c>
      <c r="F91" s="142">
        <v>7.07</v>
      </c>
      <c r="G91" s="142"/>
      <c r="H91" s="126" t="str">
        <f>IF(B91="","",INDEX('Website Dload'!$I$2:$I$301,MATCH(B91,'Website Dload'!$L$2:$L$301,0)))</f>
        <v>nzappas63@gmail.com</v>
      </c>
      <c r="I91" s="87"/>
      <c r="J91" s="26" t="str">
        <f>IF(B91="","",IF(ISERROR(VLOOKUP(B91,'Pro-Am'!$Z$8:$Z$165,1,FALSE)),"N","Y"))</f>
        <v>Y</v>
      </c>
      <c r="L91" s="135" t="str">
        <f>IF($J91&lt;&gt;"N","",MAX(L$1:L90)+1)</f>
        <v/>
      </c>
      <c r="M91" s="135" t="str">
        <f t="shared" si="7"/>
        <v/>
      </c>
      <c r="N91" s="135" t="str">
        <f t="shared" si="8"/>
        <v/>
      </c>
      <c r="O91" s="136" t="str">
        <f t="shared" si="9"/>
        <v/>
      </c>
      <c r="P91" s="135" t="str">
        <f t="shared" si="10"/>
        <v/>
      </c>
      <c r="Q91" s="135" t="str">
        <f t="shared" si="11"/>
        <v/>
      </c>
      <c r="R91" s="135" t="str">
        <f t="shared" si="12"/>
        <v/>
      </c>
      <c r="S91" s="135" t="str">
        <f t="shared" si="12"/>
        <v/>
      </c>
      <c r="T91" s="135" t="str">
        <f>IF($J91&lt;&gt;"N","",INDEX('Website Dload'!$BE$2:$BE$301,MATCH(B91,'Website Dload'!$L$2:$L$301,0)))</f>
        <v/>
      </c>
    </row>
    <row r="92" spans="2:20" x14ac:dyDescent="0.25">
      <c r="B92" s="141">
        <v>1164491</v>
      </c>
      <c r="C92" s="141" t="s">
        <v>258</v>
      </c>
      <c r="D92" s="141" t="s">
        <v>259</v>
      </c>
      <c r="E92" s="141" t="s">
        <v>63</v>
      </c>
      <c r="F92" s="142">
        <v>6.56</v>
      </c>
      <c r="G92" s="142"/>
      <c r="H92" s="126" t="str">
        <f>IF(B92="","",INDEX('Website Dload'!$I$2:$I$301,MATCH(B92,'Website Dload'!$L$2:$L$301,0)))</f>
        <v>nzappas63@gmail.com</v>
      </c>
      <c r="I92" s="87"/>
      <c r="J92" s="26" t="str">
        <f>IF(B92="","",IF(ISERROR(VLOOKUP(B92,'Pro-Am'!$Z$8:$Z$165,1,FALSE)),"N","Y"))</f>
        <v>Y</v>
      </c>
      <c r="L92" s="135" t="str">
        <f>IF($J92&lt;&gt;"N","",MAX(L$1:L91)+1)</f>
        <v/>
      </c>
      <c r="M92" s="135" t="str">
        <f t="shared" si="7"/>
        <v/>
      </c>
      <c r="N92" s="135" t="str">
        <f t="shared" si="8"/>
        <v/>
      </c>
      <c r="O92" s="136" t="str">
        <f t="shared" si="9"/>
        <v/>
      </c>
      <c r="P92" s="135" t="str">
        <f t="shared" si="10"/>
        <v/>
      </c>
      <c r="Q92" s="135" t="str">
        <f t="shared" si="11"/>
        <v/>
      </c>
      <c r="R92" s="135" t="str">
        <f t="shared" si="12"/>
        <v/>
      </c>
      <c r="S92" s="135" t="str">
        <f t="shared" si="12"/>
        <v/>
      </c>
      <c r="T92" s="135" t="str">
        <f>IF($J92&lt;&gt;"N","",INDEX('Website Dload'!$BE$2:$BE$301,MATCH(B92,'Website Dload'!$L$2:$L$301,0)))</f>
        <v/>
      </c>
    </row>
    <row r="93" spans="2:20" x14ac:dyDescent="0.25">
      <c r="B93" s="141"/>
      <c r="C93" s="141"/>
      <c r="D93" s="141"/>
      <c r="E93" s="141"/>
      <c r="F93" s="142"/>
      <c r="G93" s="142"/>
      <c r="H93" s="126" t="str">
        <f>IF(B93="","",INDEX('Website Dload'!$I$2:$I$301,MATCH(B93,'Website Dload'!$L$2:$L$301,0)))</f>
        <v/>
      </c>
      <c r="I93" s="87"/>
      <c r="J93" s="26" t="str">
        <f>IF(B93="","",IF(ISERROR(VLOOKUP(B93,'Pro-Am'!$Z$8:$Z$165,1,FALSE)),"N","Y"))</f>
        <v/>
      </c>
      <c r="L93" s="135" t="str">
        <f>IF($J93&lt;&gt;"N","",MAX(L$1:L92)+1)</f>
        <v/>
      </c>
      <c r="M93" s="135" t="str">
        <f t="shared" si="7"/>
        <v/>
      </c>
      <c r="N93" s="135" t="str">
        <f t="shared" si="8"/>
        <v/>
      </c>
      <c r="O93" s="136" t="str">
        <f t="shared" si="9"/>
        <v/>
      </c>
      <c r="P93" s="135" t="str">
        <f t="shared" si="10"/>
        <v/>
      </c>
      <c r="Q93" s="135" t="str">
        <f t="shared" si="11"/>
        <v/>
      </c>
      <c r="R93" s="135" t="str">
        <f t="shared" si="12"/>
        <v/>
      </c>
      <c r="S93" s="135" t="str">
        <f t="shared" si="12"/>
        <v/>
      </c>
      <c r="T93" s="135" t="str">
        <f>IF($J93&lt;&gt;"N","",INDEX('Website Dload'!$BE$2:$BE$301,MATCH(B93,'Website Dload'!$L$2:$L$301,0)))</f>
        <v/>
      </c>
    </row>
    <row r="94" spans="2:20" x14ac:dyDescent="0.25">
      <c r="B94" s="141"/>
      <c r="C94" s="141"/>
      <c r="D94" s="141"/>
      <c r="E94" s="141"/>
      <c r="F94" s="142"/>
      <c r="G94" s="142"/>
      <c r="H94" s="126" t="str">
        <f>IF(B94="","",INDEX('Website Dload'!$I$2:$I$301,MATCH(B94,'Website Dload'!$L$2:$L$301,0)))</f>
        <v/>
      </c>
      <c r="I94" s="87"/>
      <c r="J94" s="26" t="str">
        <f>IF(B94="","",IF(ISERROR(VLOOKUP(B94,'Pro-Am'!$Z$8:$Z$165,1,FALSE)),"N","Y"))</f>
        <v/>
      </c>
      <c r="L94" s="135" t="str">
        <f>IF($J94&lt;&gt;"N","",MAX(L$1:L93)+1)</f>
        <v/>
      </c>
      <c r="M94" s="135" t="str">
        <f t="shared" si="7"/>
        <v/>
      </c>
      <c r="N94" s="135" t="str">
        <f t="shared" si="8"/>
        <v/>
      </c>
      <c r="O94" s="136" t="str">
        <f t="shared" si="9"/>
        <v/>
      </c>
      <c r="P94" s="135" t="str">
        <f t="shared" si="10"/>
        <v/>
      </c>
      <c r="Q94" s="135" t="str">
        <f t="shared" si="11"/>
        <v/>
      </c>
      <c r="R94" s="135" t="str">
        <f t="shared" si="12"/>
        <v/>
      </c>
      <c r="S94" s="135" t="str">
        <f t="shared" si="12"/>
        <v/>
      </c>
      <c r="T94" s="135" t="str">
        <f>IF($J94&lt;&gt;"N","",INDEX('Website Dload'!$BE$2:$BE$301,MATCH(B94,'Website Dload'!$L$2:$L$301,0)))</f>
        <v/>
      </c>
    </row>
    <row r="95" spans="2:20" x14ac:dyDescent="0.25">
      <c r="B95" s="141"/>
      <c r="C95" s="141"/>
      <c r="D95" s="141"/>
      <c r="E95" s="141"/>
      <c r="F95" s="142"/>
      <c r="G95" s="142"/>
      <c r="H95" s="126" t="str">
        <f>IF(B95="","",INDEX('Website Dload'!$I$2:$I$301,MATCH(B95,'Website Dload'!$L$2:$L$301,0)))</f>
        <v/>
      </c>
      <c r="I95" s="87"/>
      <c r="J95" s="26" t="str">
        <f>IF(B95="","",IF(ISERROR(VLOOKUP(B95,'Pro-Am'!$Z$8:$Z$165,1,FALSE)),"N","Y"))</f>
        <v/>
      </c>
      <c r="L95" s="135" t="str">
        <f>IF($J95&lt;&gt;"N","",MAX(L$1:L94)+1)</f>
        <v/>
      </c>
      <c r="M95" s="135" t="str">
        <f t="shared" si="7"/>
        <v/>
      </c>
      <c r="N95" s="135" t="str">
        <f t="shared" si="8"/>
        <v/>
      </c>
      <c r="O95" s="136" t="str">
        <f t="shared" si="9"/>
        <v/>
      </c>
      <c r="P95" s="135" t="str">
        <f t="shared" si="10"/>
        <v/>
      </c>
      <c r="Q95" s="135" t="str">
        <f t="shared" si="11"/>
        <v/>
      </c>
      <c r="R95" s="135" t="str">
        <f t="shared" si="12"/>
        <v/>
      </c>
      <c r="S95" s="135" t="str">
        <f t="shared" si="12"/>
        <v/>
      </c>
      <c r="T95" s="135" t="str">
        <f>IF($J95&lt;&gt;"N","",INDEX('Website Dload'!$BE$2:$BE$301,MATCH(B95,'Website Dload'!$L$2:$L$301,0)))</f>
        <v/>
      </c>
    </row>
    <row r="96" spans="2:20" x14ac:dyDescent="0.25">
      <c r="B96" s="141"/>
      <c r="C96" s="141"/>
      <c r="D96" s="141"/>
      <c r="E96" s="141"/>
      <c r="F96" s="142"/>
      <c r="G96" s="142"/>
      <c r="H96" s="126" t="str">
        <f>IF(B96="","",INDEX('Website Dload'!$I$2:$I$301,MATCH(B96,'Website Dload'!$L$2:$L$301,0)))</f>
        <v/>
      </c>
      <c r="I96" s="87"/>
      <c r="J96" s="26" t="str">
        <f>IF(B96="","",IF(ISERROR(VLOOKUP(B96,'Pro-Am'!$Z$8:$Z$165,1,FALSE)),"N","Y"))</f>
        <v/>
      </c>
      <c r="L96" s="135" t="str">
        <f>IF($J96&lt;&gt;"N","",MAX(L$1:L95)+1)</f>
        <v/>
      </c>
      <c r="M96" s="135" t="str">
        <f t="shared" si="7"/>
        <v/>
      </c>
      <c r="N96" s="135" t="str">
        <f t="shared" si="8"/>
        <v/>
      </c>
      <c r="O96" s="136" t="str">
        <f t="shared" si="9"/>
        <v/>
      </c>
      <c r="P96" s="135" t="str">
        <f t="shared" si="10"/>
        <v/>
      </c>
      <c r="Q96" s="135" t="str">
        <f t="shared" si="11"/>
        <v/>
      </c>
      <c r="R96" s="135" t="str">
        <f t="shared" si="12"/>
        <v/>
      </c>
      <c r="S96" s="135" t="str">
        <f t="shared" si="12"/>
        <v/>
      </c>
      <c r="T96" s="135" t="str">
        <f>IF($J96&lt;&gt;"N","",INDEX('Website Dload'!$BE$2:$BE$301,MATCH(B96,'Website Dload'!$L$2:$L$301,0)))</f>
        <v/>
      </c>
    </row>
    <row r="97" spans="2:20" x14ac:dyDescent="0.25">
      <c r="B97" s="141"/>
      <c r="C97" s="141"/>
      <c r="D97" s="141"/>
      <c r="E97" s="141"/>
      <c r="F97" s="142"/>
      <c r="G97" s="142"/>
      <c r="H97" s="126" t="str">
        <f>IF(B97="","",INDEX('Website Dload'!$I$2:$I$301,MATCH(B97,'Website Dload'!$L$2:$L$301,0)))</f>
        <v/>
      </c>
      <c r="I97" s="87"/>
      <c r="J97" s="26" t="str">
        <f>IF(B97="","",IF(ISERROR(VLOOKUP(B97,'Pro-Am'!$Z$8:$Z$165,1,FALSE)),"N","Y"))</f>
        <v/>
      </c>
      <c r="L97" s="135" t="str">
        <f>IF($J97&lt;&gt;"N","",MAX(L$1:L96)+1)</f>
        <v/>
      </c>
      <c r="M97" s="135" t="str">
        <f t="shared" si="7"/>
        <v/>
      </c>
      <c r="N97" s="135" t="str">
        <f t="shared" si="8"/>
        <v/>
      </c>
      <c r="O97" s="136" t="str">
        <f t="shared" si="9"/>
        <v/>
      </c>
      <c r="P97" s="135" t="str">
        <f t="shared" si="10"/>
        <v/>
      </c>
      <c r="Q97" s="135" t="str">
        <f t="shared" si="11"/>
        <v/>
      </c>
      <c r="R97" s="135" t="str">
        <f t="shared" si="12"/>
        <v/>
      </c>
      <c r="S97" s="135" t="str">
        <f t="shared" si="12"/>
        <v/>
      </c>
      <c r="T97" s="135" t="str">
        <f>IF($J97&lt;&gt;"N","",INDEX('Website Dload'!$BE$2:$BE$301,MATCH(B97,'Website Dload'!$L$2:$L$301,0)))</f>
        <v/>
      </c>
    </row>
    <row r="98" spans="2:20" x14ac:dyDescent="0.25">
      <c r="B98" s="141"/>
      <c r="C98" s="141"/>
      <c r="D98" s="141"/>
      <c r="E98" s="141"/>
      <c r="F98" s="142"/>
      <c r="G98" s="142"/>
      <c r="H98" s="126" t="str">
        <f>IF(B98="","",INDEX('Website Dload'!$I$2:$I$301,MATCH(B98,'Website Dload'!$L$2:$L$301,0)))</f>
        <v/>
      </c>
      <c r="I98" s="87"/>
      <c r="J98" s="26" t="str">
        <f>IF(B98="","",IF(ISERROR(VLOOKUP(B98,'Pro-Am'!$Z$8:$Z$165,1,FALSE)),"N","Y"))</f>
        <v/>
      </c>
      <c r="L98" s="135" t="str">
        <f>IF($J98&lt;&gt;"N","",MAX(L$1:L97)+1)</f>
        <v/>
      </c>
      <c r="M98" s="135" t="str">
        <f t="shared" si="7"/>
        <v/>
      </c>
      <c r="N98" s="135" t="str">
        <f t="shared" si="8"/>
        <v/>
      </c>
      <c r="O98" s="136" t="str">
        <f t="shared" si="9"/>
        <v/>
      </c>
      <c r="P98" s="135" t="str">
        <f t="shared" si="10"/>
        <v/>
      </c>
      <c r="Q98" s="135" t="str">
        <f t="shared" si="11"/>
        <v/>
      </c>
      <c r="R98" s="135" t="str">
        <f t="shared" si="12"/>
        <v/>
      </c>
      <c r="S98" s="135" t="str">
        <f t="shared" si="12"/>
        <v/>
      </c>
      <c r="T98" s="135" t="str">
        <f>IF($J98&lt;&gt;"N","",INDEX('Website Dload'!$BE$2:$BE$301,MATCH(B98,'Website Dload'!$L$2:$L$301,0)))</f>
        <v/>
      </c>
    </row>
    <row r="99" spans="2:20" x14ac:dyDescent="0.25">
      <c r="B99" s="141"/>
      <c r="C99" s="141"/>
      <c r="D99" s="141"/>
      <c r="E99" s="141"/>
      <c r="F99" s="142"/>
      <c r="G99" s="142"/>
      <c r="H99" s="126" t="str">
        <f>IF(B99="","",INDEX('Website Dload'!$I$2:$I$301,MATCH(B99,'Website Dload'!$L$2:$L$301,0)))</f>
        <v/>
      </c>
      <c r="I99" s="87"/>
      <c r="J99" s="26" t="str">
        <f>IF(B99="","",IF(ISERROR(VLOOKUP(B99,'Pro-Am'!$Z$8:$Z$165,1,FALSE)),"N","Y"))</f>
        <v/>
      </c>
      <c r="L99" s="135" t="str">
        <f>IF($J99&lt;&gt;"N","",MAX(L$1:L98)+1)</f>
        <v/>
      </c>
      <c r="M99" s="135" t="str">
        <f t="shared" si="7"/>
        <v/>
      </c>
      <c r="N99" s="135" t="str">
        <f t="shared" si="8"/>
        <v/>
      </c>
      <c r="O99" s="136" t="str">
        <f t="shared" si="9"/>
        <v/>
      </c>
      <c r="P99" s="135" t="str">
        <f t="shared" si="10"/>
        <v/>
      </c>
      <c r="Q99" s="135" t="str">
        <f t="shared" si="11"/>
        <v/>
      </c>
      <c r="R99" s="135" t="str">
        <f t="shared" si="12"/>
        <v/>
      </c>
      <c r="S99" s="135" t="str">
        <f t="shared" si="12"/>
        <v/>
      </c>
      <c r="T99" s="135" t="str">
        <f>IF($J99&lt;&gt;"N","",INDEX('Website Dload'!$BE$2:$BE$301,MATCH(B99,'Website Dload'!$L$2:$L$301,0)))</f>
        <v/>
      </c>
    </row>
    <row r="100" spans="2:20" x14ac:dyDescent="0.25">
      <c r="B100" s="141"/>
      <c r="C100" s="141"/>
      <c r="D100" s="141"/>
      <c r="E100" s="141"/>
      <c r="F100" s="142"/>
      <c r="G100" s="142"/>
      <c r="H100" s="126" t="str">
        <f>IF(B100="","",INDEX('Website Dload'!$I$2:$I$301,MATCH(B100,'Website Dload'!$L$2:$L$301,0)))</f>
        <v/>
      </c>
      <c r="I100" s="87"/>
      <c r="J100" s="26" t="str">
        <f>IF(B100="","",IF(ISERROR(VLOOKUP(B100,'Pro-Am'!$Z$8:$Z$165,1,FALSE)),"N","Y"))</f>
        <v/>
      </c>
      <c r="L100" s="135" t="str">
        <f>IF($J100&lt;&gt;"N","",MAX(L$1:L99)+1)</f>
        <v/>
      </c>
      <c r="M100" s="135" t="str">
        <f t="shared" si="7"/>
        <v/>
      </c>
      <c r="N100" s="135" t="str">
        <f t="shared" si="8"/>
        <v/>
      </c>
      <c r="O100" s="136" t="str">
        <f t="shared" si="9"/>
        <v/>
      </c>
      <c r="P100" s="135" t="str">
        <f t="shared" si="10"/>
        <v/>
      </c>
      <c r="Q100" s="135" t="str">
        <f t="shared" si="11"/>
        <v/>
      </c>
      <c r="R100" s="135" t="str">
        <f t="shared" ref="R100:S131" si="13">IF($J100&lt;&gt;"N","",0)</f>
        <v/>
      </c>
      <c r="S100" s="135" t="str">
        <f t="shared" si="13"/>
        <v/>
      </c>
      <c r="T100" s="135" t="str">
        <f>IF($J100&lt;&gt;"N","",INDEX('Website Dload'!$BE$2:$BE$301,MATCH(B100,'Website Dload'!$L$2:$L$301,0)))</f>
        <v/>
      </c>
    </row>
    <row r="101" spans="2:20" x14ac:dyDescent="0.25">
      <c r="B101" s="141"/>
      <c r="C101" s="141"/>
      <c r="D101" s="141"/>
      <c r="E101" s="141"/>
      <c r="F101" s="142"/>
      <c r="G101" s="142"/>
      <c r="H101" s="126" t="str">
        <f>IF(B101="","",INDEX('Website Dload'!$I$2:$I$301,MATCH(B101,'Website Dload'!$L$2:$L$301,0)))</f>
        <v/>
      </c>
      <c r="I101" s="87"/>
      <c r="J101" s="26" t="str">
        <f>IF(B101="","",IF(ISERROR(VLOOKUP(B101,'Pro-Am'!$Z$8:$Z$165,1,FALSE)),"N","Y"))</f>
        <v/>
      </c>
      <c r="L101" s="135" t="str">
        <f>IF($J101&lt;&gt;"N","",MAX(L$1:L100)+1)</f>
        <v/>
      </c>
      <c r="M101" s="135" t="str">
        <f t="shared" si="7"/>
        <v/>
      </c>
      <c r="N101" s="135" t="str">
        <f t="shared" si="8"/>
        <v/>
      </c>
      <c r="O101" s="136" t="str">
        <f t="shared" si="9"/>
        <v/>
      </c>
      <c r="P101" s="135" t="str">
        <f t="shared" si="10"/>
        <v/>
      </c>
      <c r="Q101" s="135" t="str">
        <f t="shared" si="11"/>
        <v/>
      </c>
      <c r="R101" s="135" t="str">
        <f t="shared" si="13"/>
        <v/>
      </c>
      <c r="S101" s="135" t="str">
        <f t="shared" si="13"/>
        <v/>
      </c>
      <c r="T101" s="135" t="str">
        <f>IF($J101&lt;&gt;"N","",INDEX('Website Dload'!$BE$2:$BE$301,MATCH(B101,'Website Dload'!$L$2:$L$301,0)))</f>
        <v/>
      </c>
    </row>
    <row r="102" spans="2:20" x14ac:dyDescent="0.25">
      <c r="B102" s="141"/>
      <c r="C102" s="141"/>
      <c r="D102" s="141"/>
      <c r="E102" s="141"/>
      <c r="F102" s="142"/>
      <c r="G102" s="142"/>
      <c r="H102" s="126" t="str">
        <f>IF(B102="","",INDEX('Website Dload'!$I$2:$I$301,MATCH(B102,'Website Dload'!$L$2:$L$301,0)))</f>
        <v/>
      </c>
      <c r="I102" s="87"/>
      <c r="J102" s="26" t="str">
        <f>IF(B102="","",IF(ISERROR(VLOOKUP(B102,'Pro-Am'!$Z$8:$Z$165,1,FALSE)),"N","Y"))</f>
        <v/>
      </c>
      <c r="L102" s="135" t="str">
        <f>IF($J102&lt;&gt;"N","",MAX(L$1:L101)+1)</f>
        <v/>
      </c>
      <c r="M102" s="135" t="str">
        <f t="shared" si="7"/>
        <v/>
      </c>
      <c r="N102" s="135" t="str">
        <f t="shared" si="8"/>
        <v/>
      </c>
      <c r="O102" s="136" t="str">
        <f t="shared" si="9"/>
        <v/>
      </c>
      <c r="P102" s="135" t="str">
        <f t="shared" si="10"/>
        <v/>
      </c>
      <c r="Q102" s="135" t="str">
        <f t="shared" si="11"/>
        <v/>
      </c>
      <c r="R102" s="135" t="str">
        <f t="shared" si="13"/>
        <v/>
      </c>
      <c r="S102" s="135" t="str">
        <f t="shared" si="13"/>
        <v/>
      </c>
      <c r="T102" s="135" t="str">
        <f>IF($J102&lt;&gt;"N","",INDEX('Website Dload'!$BE$2:$BE$301,MATCH(B102,'Website Dload'!$L$2:$L$301,0)))</f>
        <v/>
      </c>
    </row>
    <row r="103" spans="2:20" x14ac:dyDescent="0.25">
      <c r="B103" s="141"/>
      <c r="C103" s="141"/>
      <c r="D103" s="141"/>
      <c r="E103" s="141"/>
      <c r="F103" s="142"/>
      <c r="G103" s="142"/>
      <c r="H103" s="126" t="str">
        <f>IF(B103="","",INDEX('Website Dload'!$I$2:$I$301,MATCH(B103,'Website Dload'!$L$2:$L$301,0)))</f>
        <v/>
      </c>
      <c r="J103" s="26" t="str">
        <f>IF(B103="","",IF(ISERROR(VLOOKUP(B103,'Pro-Am'!$Z$8:$Z$165,1,FALSE)),"N","Y"))</f>
        <v/>
      </c>
      <c r="L103" s="135" t="str">
        <f>IF($J103&lt;&gt;"N","",MAX(L$1:L102)+1)</f>
        <v/>
      </c>
      <c r="M103" s="135" t="str">
        <f t="shared" si="7"/>
        <v/>
      </c>
      <c r="N103" s="135" t="str">
        <f t="shared" si="8"/>
        <v/>
      </c>
      <c r="O103" s="136" t="str">
        <f t="shared" si="9"/>
        <v/>
      </c>
      <c r="P103" s="135" t="str">
        <f t="shared" si="10"/>
        <v/>
      </c>
      <c r="Q103" s="135" t="str">
        <f t="shared" si="11"/>
        <v/>
      </c>
      <c r="R103" s="135" t="str">
        <f t="shared" si="13"/>
        <v/>
      </c>
      <c r="S103" s="135" t="str">
        <f t="shared" si="13"/>
        <v/>
      </c>
      <c r="T103" s="135" t="str">
        <f>IF($J103&lt;&gt;"N","",INDEX('Website Dload'!$BE$2:$BE$301,MATCH(B103,'Website Dload'!$L$2:$L$301,0)))</f>
        <v/>
      </c>
    </row>
    <row r="104" spans="2:20" x14ac:dyDescent="0.25">
      <c r="B104" s="141"/>
      <c r="C104" s="141"/>
      <c r="D104" s="141"/>
      <c r="E104" s="141"/>
      <c r="F104" s="142"/>
      <c r="G104" s="142"/>
      <c r="H104" s="126" t="str">
        <f>IF(B104="","",INDEX('Website Dload'!$I$2:$I$301,MATCH(B104,'Website Dload'!$L$2:$L$301,0)))</f>
        <v/>
      </c>
      <c r="J104" s="26" t="str">
        <f>IF(B104="","",IF(ISERROR(VLOOKUP(B104,'Pro-Am'!$Z$8:$Z$165,1,FALSE)),"N","Y"))</f>
        <v/>
      </c>
      <c r="L104" s="135" t="str">
        <f>IF($J104&lt;&gt;"N","",MAX(L$1:L103)+1)</f>
        <v/>
      </c>
      <c r="M104" s="135" t="str">
        <f t="shared" si="7"/>
        <v/>
      </c>
      <c r="N104" s="135" t="str">
        <f t="shared" si="8"/>
        <v/>
      </c>
      <c r="O104" s="136" t="str">
        <f t="shared" si="9"/>
        <v/>
      </c>
      <c r="P104" s="135" t="str">
        <f t="shared" si="10"/>
        <v/>
      </c>
      <c r="Q104" s="135" t="str">
        <f t="shared" si="11"/>
        <v/>
      </c>
      <c r="R104" s="135" t="str">
        <f t="shared" si="13"/>
        <v/>
      </c>
      <c r="S104" s="135" t="str">
        <f t="shared" si="13"/>
        <v/>
      </c>
      <c r="T104" s="135" t="str">
        <f>IF($J104&lt;&gt;"N","",INDEX('Website Dload'!$BE$2:$BE$301,MATCH(B104,'Website Dload'!$L$2:$L$301,0)))</f>
        <v/>
      </c>
    </row>
    <row r="105" spans="2:20" x14ac:dyDescent="0.25">
      <c r="B105" s="141"/>
      <c r="C105" s="141"/>
      <c r="D105" s="141"/>
      <c r="E105" s="141"/>
      <c r="F105" s="142"/>
      <c r="G105" s="142"/>
      <c r="H105" s="126" t="str">
        <f>IF(B105="","",INDEX('Website Dload'!$I$2:$I$301,MATCH(B105,'Website Dload'!$L$2:$L$301,0)))</f>
        <v/>
      </c>
      <c r="J105" s="26" t="str">
        <f>IF(B105="","",IF(ISERROR(VLOOKUP(B105,'Pro-Am'!$Z$8:$Z$165,1,FALSE)),"N","Y"))</f>
        <v/>
      </c>
      <c r="L105" s="135" t="str">
        <f>IF($J105&lt;&gt;"N","",MAX(L$1:L104)+1)</f>
        <v/>
      </c>
      <c r="M105" s="135" t="str">
        <f t="shared" si="7"/>
        <v/>
      </c>
      <c r="N105" s="135" t="str">
        <f t="shared" si="8"/>
        <v/>
      </c>
      <c r="O105" s="136" t="str">
        <f t="shared" si="9"/>
        <v/>
      </c>
      <c r="P105" s="135" t="str">
        <f t="shared" si="10"/>
        <v/>
      </c>
      <c r="Q105" s="135" t="str">
        <f t="shared" si="11"/>
        <v/>
      </c>
      <c r="R105" s="135" t="str">
        <f t="shared" si="13"/>
        <v/>
      </c>
      <c r="S105" s="135" t="str">
        <f t="shared" si="13"/>
        <v/>
      </c>
      <c r="T105" s="135" t="str">
        <f>IF($J105&lt;&gt;"N","",INDEX('Website Dload'!$BE$2:$BE$301,MATCH(B105,'Website Dload'!$L$2:$L$301,0)))</f>
        <v/>
      </c>
    </row>
    <row r="106" spans="2:20" x14ac:dyDescent="0.25">
      <c r="B106" s="141"/>
      <c r="C106" s="141"/>
      <c r="D106" s="141"/>
      <c r="E106" s="141"/>
      <c r="F106" s="142"/>
      <c r="G106" s="142"/>
      <c r="H106" s="126" t="str">
        <f>IF(B106="","",INDEX('Website Dload'!$I$2:$I$301,MATCH(B106,'Website Dload'!$L$2:$L$301,0)))</f>
        <v/>
      </c>
      <c r="J106" s="26" t="str">
        <f>IF(B106="","",IF(ISERROR(VLOOKUP(B106,'Pro-Am'!$Z$8:$Z$165,1,FALSE)),"N","Y"))</f>
        <v/>
      </c>
      <c r="L106" s="135" t="str">
        <f>IF($J106&lt;&gt;"N","",MAX(L$1:L105)+1)</f>
        <v/>
      </c>
      <c r="M106" s="135" t="str">
        <f t="shared" si="7"/>
        <v/>
      </c>
      <c r="N106" s="135" t="str">
        <f t="shared" si="8"/>
        <v/>
      </c>
      <c r="O106" s="136" t="str">
        <f t="shared" si="9"/>
        <v/>
      </c>
      <c r="P106" s="135" t="str">
        <f t="shared" si="10"/>
        <v/>
      </c>
      <c r="Q106" s="135" t="str">
        <f t="shared" si="11"/>
        <v/>
      </c>
      <c r="R106" s="135" t="str">
        <f t="shared" si="13"/>
        <v/>
      </c>
      <c r="S106" s="135" t="str">
        <f t="shared" si="13"/>
        <v/>
      </c>
      <c r="T106" s="135" t="str">
        <f>IF($J106&lt;&gt;"N","",INDEX('Website Dload'!$BE$2:$BE$301,MATCH(B106,'Website Dload'!$L$2:$L$301,0)))</f>
        <v/>
      </c>
    </row>
    <row r="107" spans="2:20" x14ac:dyDescent="0.25">
      <c r="B107" s="141"/>
      <c r="C107" s="141"/>
      <c r="D107" s="141"/>
      <c r="E107" s="141"/>
      <c r="F107" s="142"/>
      <c r="G107" s="142"/>
      <c r="H107" s="126" t="str">
        <f>IF(B107="","",INDEX('Website Dload'!$I$2:$I$301,MATCH(B107,'Website Dload'!$L$2:$L$301,0)))</f>
        <v/>
      </c>
      <c r="J107" s="26" t="str">
        <f>IF(B107="","",IF(ISERROR(VLOOKUP(B107,'Pro-Am'!$Z$8:$Z$165,1,FALSE)),"N","Y"))</f>
        <v/>
      </c>
      <c r="L107" s="135" t="str">
        <f>IF($J107&lt;&gt;"N","",MAX(L$1:L106)+1)</f>
        <v/>
      </c>
      <c r="M107" s="135" t="str">
        <f t="shared" si="7"/>
        <v/>
      </c>
      <c r="N107" s="135" t="str">
        <f t="shared" si="8"/>
        <v/>
      </c>
      <c r="O107" s="136" t="str">
        <f t="shared" si="9"/>
        <v/>
      </c>
      <c r="P107" s="135" t="str">
        <f t="shared" si="10"/>
        <v/>
      </c>
      <c r="Q107" s="135" t="str">
        <f t="shared" si="11"/>
        <v/>
      </c>
      <c r="R107" s="135" t="str">
        <f t="shared" si="13"/>
        <v/>
      </c>
      <c r="S107" s="135" t="str">
        <f t="shared" si="13"/>
        <v/>
      </c>
      <c r="T107" s="135" t="str">
        <f>IF($J107&lt;&gt;"N","",INDEX('Website Dload'!$BE$2:$BE$301,MATCH(B107,'Website Dload'!$L$2:$L$301,0)))</f>
        <v/>
      </c>
    </row>
    <row r="108" spans="2:20" x14ac:dyDescent="0.25">
      <c r="B108" s="141"/>
      <c r="C108" s="141"/>
      <c r="D108" s="141"/>
      <c r="E108" s="141"/>
      <c r="F108" s="142"/>
      <c r="G108" s="142"/>
      <c r="H108" s="126" t="str">
        <f>IF(B108="","",INDEX('Website Dload'!$I$2:$I$301,MATCH(B108,'Website Dload'!$L$2:$L$301,0)))</f>
        <v/>
      </c>
      <c r="J108" s="26" t="str">
        <f>IF(B108="","",IF(ISERROR(VLOOKUP(B108,'Pro-Am'!$Z$8:$Z$165,1,FALSE)),"N","Y"))</f>
        <v/>
      </c>
      <c r="L108" s="135" t="str">
        <f>IF($J108&lt;&gt;"N","",MAX(L$1:L107)+1)</f>
        <v/>
      </c>
      <c r="M108" s="135" t="str">
        <f t="shared" si="7"/>
        <v/>
      </c>
      <c r="N108" s="135" t="str">
        <f t="shared" si="8"/>
        <v/>
      </c>
      <c r="O108" s="136" t="str">
        <f t="shared" si="9"/>
        <v/>
      </c>
      <c r="P108" s="135" t="str">
        <f t="shared" si="10"/>
        <v/>
      </c>
      <c r="Q108" s="135" t="str">
        <f t="shared" si="11"/>
        <v/>
      </c>
      <c r="R108" s="135" t="str">
        <f t="shared" si="13"/>
        <v/>
      </c>
      <c r="S108" s="135" t="str">
        <f t="shared" si="13"/>
        <v/>
      </c>
      <c r="T108" s="135" t="str">
        <f>IF($J108&lt;&gt;"N","",INDEX('Website Dload'!$BE$2:$BE$301,MATCH(B108,'Website Dload'!$L$2:$L$301,0)))</f>
        <v/>
      </c>
    </row>
    <row r="109" spans="2:20" x14ac:dyDescent="0.25">
      <c r="B109" s="141"/>
      <c r="C109" s="141"/>
      <c r="D109" s="141"/>
      <c r="E109" s="141"/>
      <c r="F109" s="142"/>
      <c r="G109" s="142"/>
      <c r="H109" s="126" t="str">
        <f>IF(B109="","",INDEX('Website Dload'!$I$2:$I$301,MATCH(B109,'Website Dload'!$L$2:$L$301,0)))</f>
        <v/>
      </c>
      <c r="J109" s="26" t="str">
        <f>IF(B109="","",IF(ISERROR(VLOOKUP(B109,'Pro-Am'!$Z$8:$Z$165,1,FALSE)),"N","Y"))</f>
        <v/>
      </c>
      <c r="L109" s="135" t="str">
        <f>IF($J109&lt;&gt;"N","",MAX(L$1:L108)+1)</f>
        <v/>
      </c>
      <c r="M109" s="135" t="str">
        <f t="shared" si="7"/>
        <v/>
      </c>
      <c r="N109" s="135" t="str">
        <f t="shared" si="8"/>
        <v/>
      </c>
      <c r="O109" s="136" t="str">
        <f t="shared" si="9"/>
        <v/>
      </c>
      <c r="P109" s="135" t="str">
        <f t="shared" si="10"/>
        <v/>
      </c>
      <c r="Q109" s="135" t="str">
        <f t="shared" si="11"/>
        <v/>
      </c>
      <c r="R109" s="135" t="str">
        <f t="shared" si="13"/>
        <v/>
      </c>
      <c r="S109" s="135" t="str">
        <f t="shared" si="13"/>
        <v/>
      </c>
      <c r="T109" s="135" t="str">
        <f>IF($J109&lt;&gt;"N","",INDEX('Website Dload'!$BE$2:$BE$301,MATCH(B109,'Website Dload'!$L$2:$L$301,0)))</f>
        <v/>
      </c>
    </row>
    <row r="110" spans="2:20" x14ac:dyDescent="0.25">
      <c r="B110" s="141"/>
      <c r="C110" s="141"/>
      <c r="D110" s="141"/>
      <c r="E110" s="141"/>
      <c r="F110" s="142"/>
      <c r="G110" s="142"/>
      <c r="H110" s="126" t="str">
        <f>IF(B110="","",INDEX('Website Dload'!$I$2:$I$301,MATCH(B110,'Website Dload'!$L$2:$L$301,0)))</f>
        <v/>
      </c>
      <c r="J110" s="26" t="str">
        <f>IF(B110="","",IF(ISERROR(VLOOKUP(B110,'Pro-Am'!$Z$8:$Z$165,1,FALSE)),"N","Y"))</f>
        <v/>
      </c>
      <c r="L110" s="135" t="str">
        <f>IF($J110&lt;&gt;"N","",MAX(L$1:L109)+1)</f>
        <v/>
      </c>
      <c r="M110" s="135" t="str">
        <f t="shared" si="7"/>
        <v/>
      </c>
      <c r="N110" s="135" t="str">
        <f t="shared" si="8"/>
        <v/>
      </c>
      <c r="O110" s="136" t="str">
        <f t="shared" si="9"/>
        <v/>
      </c>
      <c r="P110" s="135" t="str">
        <f t="shared" si="10"/>
        <v/>
      </c>
      <c r="Q110" s="135" t="str">
        <f t="shared" si="11"/>
        <v/>
      </c>
      <c r="R110" s="135" t="str">
        <f t="shared" si="13"/>
        <v/>
      </c>
      <c r="S110" s="135" t="str">
        <f t="shared" si="13"/>
        <v/>
      </c>
      <c r="T110" s="135" t="str">
        <f>IF($J110&lt;&gt;"N","",INDEX('Website Dload'!$BE$2:$BE$301,MATCH(B110,'Website Dload'!$L$2:$L$301,0)))</f>
        <v/>
      </c>
    </row>
    <row r="111" spans="2:20" x14ac:dyDescent="0.25">
      <c r="B111" s="141"/>
      <c r="C111" s="141"/>
      <c r="D111" s="141"/>
      <c r="E111" s="141"/>
      <c r="F111" s="142"/>
      <c r="G111" s="142"/>
      <c r="H111" s="126" t="str">
        <f>IF(B111="","",INDEX('Website Dload'!$I$2:$I$301,MATCH(B111,'Website Dload'!$L$2:$L$301,0)))</f>
        <v/>
      </c>
      <c r="J111" s="26" t="str">
        <f>IF(B111="","",IF(ISERROR(VLOOKUP(B111,'Pro-Am'!$Z$8:$Z$165,1,FALSE)),"N","Y"))</f>
        <v/>
      </c>
      <c r="L111" s="135" t="str">
        <f>IF($J111&lt;&gt;"N","",MAX(L$1:L110)+1)</f>
        <v/>
      </c>
      <c r="M111" s="135" t="str">
        <f t="shared" si="7"/>
        <v/>
      </c>
      <c r="N111" s="135" t="str">
        <f t="shared" si="8"/>
        <v/>
      </c>
      <c r="O111" s="136" t="str">
        <f t="shared" si="9"/>
        <v/>
      </c>
      <c r="P111" s="135" t="str">
        <f t="shared" si="10"/>
        <v/>
      </c>
      <c r="Q111" s="135" t="str">
        <f t="shared" si="11"/>
        <v/>
      </c>
      <c r="R111" s="135" t="str">
        <f t="shared" si="13"/>
        <v/>
      </c>
      <c r="S111" s="135" t="str">
        <f t="shared" si="13"/>
        <v/>
      </c>
      <c r="T111" s="135" t="str">
        <f>IF($J111&lt;&gt;"N","",INDEX('Website Dload'!$BE$2:$BE$301,MATCH(B111,'Website Dload'!$L$2:$L$301,0)))</f>
        <v/>
      </c>
    </row>
    <row r="112" spans="2:20" x14ac:dyDescent="0.25">
      <c r="B112" s="141"/>
      <c r="C112" s="141"/>
      <c r="D112" s="141"/>
      <c r="E112" s="141"/>
      <c r="F112" s="142"/>
      <c r="G112" s="142"/>
      <c r="H112" s="126" t="str">
        <f>IF(B112="","",INDEX('Website Dload'!$I$2:$I$301,MATCH(B112,'Website Dload'!$L$2:$L$301,0)))</f>
        <v/>
      </c>
      <c r="J112" s="26" t="str">
        <f>IF(B112="","",IF(ISERROR(VLOOKUP(B112,'Pro-Am'!$Z$8:$Z$165,1,FALSE)),"N","Y"))</f>
        <v/>
      </c>
      <c r="L112" s="135" t="str">
        <f>IF($J112&lt;&gt;"N","",MAX(L$1:L111)+1)</f>
        <v/>
      </c>
      <c r="M112" s="135" t="str">
        <f t="shared" si="7"/>
        <v/>
      </c>
      <c r="N112" s="135" t="str">
        <f t="shared" si="8"/>
        <v/>
      </c>
      <c r="O112" s="136" t="str">
        <f t="shared" si="9"/>
        <v/>
      </c>
      <c r="P112" s="135" t="str">
        <f t="shared" si="10"/>
        <v/>
      </c>
      <c r="Q112" s="135" t="str">
        <f t="shared" si="11"/>
        <v/>
      </c>
      <c r="R112" s="135" t="str">
        <f t="shared" si="13"/>
        <v/>
      </c>
      <c r="S112" s="135" t="str">
        <f t="shared" si="13"/>
        <v/>
      </c>
      <c r="T112" s="135" t="str">
        <f>IF($J112&lt;&gt;"N","",INDEX('Website Dload'!$BE$2:$BE$301,MATCH(B112,'Website Dload'!$L$2:$L$301,0)))</f>
        <v/>
      </c>
    </row>
    <row r="113" spans="2:20" x14ac:dyDescent="0.25">
      <c r="B113" s="141"/>
      <c r="C113" s="141"/>
      <c r="D113" s="141"/>
      <c r="E113" s="141"/>
      <c r="F113" s="142"/>
      <c r="G113" s="142"/>
      <c r="H113" s="126" t="str">
        <f>IF(B113="","",INDEX('Website Dload'!$I$2:$I$301,MATCH(B113,'Website Dload'!$L$2:$L$301,0)))</f>
        <v/>
      </c>
      <c r="J113" s="26" t="str">
        <f>IF(B113="","",IF(ISERROR(VLOOKUP(B113,'Pro-Am'!$Z$8:$Z$165,1,FALSE)),"N","Y"))</f>
        <v/>
      </c>
      <c r="L113" s="135" t="str">
        <f>IF($J113&lt;&gt;"N","",MAX(L$1:L112)+1)</f>
        <v/>
      </c>
      <c r="M113" s="135" t="str">
        <f t="shared" si="7"/>
        <v/>
      </c>
      <c r="N113" s="135" t="str">
        <f t="shared" si="8"/>
        <v/>
      </c>
      <c r="O113" s="136" t="str">
        <f t="shared" si="9"/>
        <v/>
      </c>
      <c r="P113" s="135" t="str">
        <f t="shared" si="10"/>
        <v/>
      </c>
      <c r="Q113" s="135" t="str">
        <f t="shared" si="11"/>
        <v/>
      </c>
      <c r="R113" s="135" t="str">
        <f t="shared" si="13"/>
        <v/>
      </c>
      <c r="S113" s="135" t="str">
        <f t="shared" si="13"/>
        <v/>
      </c>
      <c r="T113" s="135" t="str">
        <f>IF($J113&lt;&gt;"N","",INDEX('Website Dload'!$BE$2:$BE$301,MATCH(B113,'Website Dload'!$L$2:$L$301,0)))</f>
        <v/>
      </c>
    </row>
    <row r="114" spans="2:20" x14ac:dyDescent="0.25">
      <c r="B114" s="141"/>
      <c r="C114" s="141"/>
      <c r="D114" s="141"/>
      <c r="E114" s="141"/>
      <c r="F114" s="142"/>
      <c r="G114" s="142"/>
      <c r="H114" s="126" t="str">
        <f>IF(B114="","",INDEX('Website Dload'!$I$2:$I$301,MATCH(B114,'Website Dload'!$L$2:$L$301,0)))</f>
        <v/>
      </c>
      <c r="J114" s="26" t="str">
        <f>IF(B114="","",IF(ISERROR(VLOOKUP(B114,'Pro-Am'!$Z$8:$Z$165,1,FALSE)),"N","Y"))</f>
        <v/>
      </c>
      <c r="L114" s="135" t="str">
        <f>IF($J114&lt;&gt;"N","",MAX(L$1:L113)+1)</f>
        <v/>
      </c>
      <c r="M114" s="135" t="str">
        <f t="shared" si="7"/>
        <v/>
      </c>
      <c r="N114" s="135" t="str">
        <f t="shared" si="8"/>
        <v/>
      </c>
      <c r="O114" s="136" t="str">
        <f t="shared" si="9"/>
        <v/>
      </c>
      <c r="P114" s="135" t="str">
        <f t="shared" si="10"/>
        <v/>
      </c>
      <c r="Q114" s="135" t="str">
        <f t="shared" si="11"/>
        <v/>
      </c>
      <c r="R114" s="135" t="str">
        <f t="shared" si="13"/>
        <v/>
      </c>
      <c r="S114" s="135" t="str">
        <f t="shared" si="13"/>
        <v/>
      </c>
      <c r="T114" s="135" t="str">
        <f>IF($J114&lt;&gt;"N","",INDEX('Website Dload'!$BE$2:$BE$301,MATCH(B114,'Website Dload'!$L$2:$L$301,0)))</f>
        <v/>
      </c>
    </row>
    <row r="115" spans="2:20" x14ac:dyDescent="0.25">
      <c r="B115" s="141"/>
      <c r="C115" s="141"/>
      <c r="D115" s="141"/>
      <c r="E115" s="141"/>
      <c r="F115" s="142"/>
      <c r="G115" s="142"/>
      <c r="H115" s="126" t="str">
        <f>IF(B115="","",INDEX('Website Dload'!$I$2:$I$301,MATCH(B115,'Website Dload'!$L$2:$L$301,0)))</f>
        <v/>
      </c>
      <c r="J115" s="26" t="str">
        <f>IF(B115="","",IF(ISERROR(VLOOKUP(B115,'Pro-Am'!$Z$8:$Z$165,1,FALSE)),"N","Y"))</f>
        <v/>
      </c>
      <c r="L115" s="135" t="str">
        <f>IF($J115&lt;&gt;"N","",MAX(L$1:L114)+1)</f>
        <v/>
      </c>
      <c r="M115" s="135" t="str">
        <f t="shared" si="7"/>
        <v/>
      </c>
      <c r="N115" s="135" t="str">
        <f t="shared" si="8"/>
        <v/>
      </c>
      <c r="O115" s="136" t="str">
        <f t="shared" si="9"/>
        <v/>
      </c>
      <c r="P115" s="135" t="str">
        <f t="shared" si="10"/>
        <v/>
      </c>
      <c r="Q115" s="135" t="str">
        <f t="shared" si="11"/>
        <v/>
      </c>
      <c r="R115" s="135" t="str">
        <f t="shared" si="13"/>
        <v/>
      </c>
      <c r="S115" s="135" t="str">
        <f t="shared" si="13"/>
        <v/>
      </c>
      <c r="T115" s="135" t="str">
        <f>IF($J115&lt;&gt;"N","",INDEX('Website Dload'!$BE$2:$BE$301,MATCH(B115,'Website Dload'!$L$2:$L$301,0)))</f>
        <v/>
      </c>
    </row>
    <row r="116" spans="2:20" x14ac:dyDescent="0.25">
      <c r="B116" s="141"/>
      <c r="C116" s="141"/>
      <c r="D116" s="141"/>
      <c r="E116" s="141"/>
      <c r="F116" s="142"/>
      <c r="G116" s="142"/>
      <c r="H116" s="126" t="str">
        <f>IF(B116="","",INDEX('Website Dload'!$I$2:$I$301,MATCH(B116,'Website Dload'!$L$2:$L$301,0)))</f>
        <v/>
      </c>
      <c r="J116" s="26" t="str">
        <f>IF(B116="","",IF(ISERROR(VLOOKUP(B116,'Pro-Am'!$Z$8:$Z$165,1,FALSE)),"N","Y"))</f>
        <v/>
      </c>
      <c r="L116" s="135" t="str">
        <f>IF($J116&lt;&gt;"N","",MAX(L$1:L115)+1)</f>
        <v/>
      </c>
      <c r="M116" s="135" t="str">
        <f t="shared" si="7"/>
        <v/>
      </c>
      <c r="N116" s="135" t="str">
        <f t="shared" si="8"/>
        <v/>
      </c>
      <c r="O116" s="136" t="str">
        <f t="shared" si="9"/>
        <v/>
      </c>
      <c r="P116" s="135" t="str">
        <f t="shared" si="10"/>
        <v/>
      </c>
      <c r="Q116" s="135" t="str">
        <f t="shared" si="11"/>
        <v/>
      </c>
      <c r="R116" s="135" t="str">
        <f t="shared" si="13"/>
        <v/>
      </c>
      <c r="S116" s="135" t="str">
        <f t="shared" si="13"/>
        <v/>
      </c>
      <c r="T116" s="135" t="str">
        <f>IF($J116&lt;&gt;"N","",INDEX('Website Dload'!$BE$2:$BE$301,MATCH(B116,'Website Dload'!$L$2:$L$301,0)))</f>
        <v/>
      </c>
    </row>
    <row r="117" spans="2:20" x14ac:dyDescent="0.25">
      <c r="B117" s="141"/>
      <c r="C117" s="141"/>
      <c r="D117" s="141"/>
      <c r="E117" s="141"/>
      <c r="F117" s="142"/>
      <c r="G117" s="142"/>
      <c r="H117" s="126" t="str">
        <f>IF(B117="","",INDEX('Website Dload'!$I$2:$I$301,MATCH(B117,'Website Dload'!$L$2:$L$301,0)))</f>
        <v/>
      </c>
      <c r="J117" s="26" t="str">
        <f>IF(B117="","",IF(ISERROR(VLOOKUP(B117,'Pro-Am'!$Z$8:$Z$165,1,FALSE)),"N","Y"))</f>
        <v/>
      </c>
      <c r="L117" s="135" t="str">
        <f>IF($J117&lt;&gt;"N","",MAX(L$1:L116)+1)</f>
        <v/>
      </c>
      <c r="M117" s="135" t="str">
        <f t="shared" si="7"/>
        <v/>
      </c>
      <c r="N117" s="135" t="str">
        <f t="shared" si="8"/>
        <v/>
      </c>
      <c r="O117" s="136" t="str">
        <f t="shared" si="9"/>
        <v/>
      </c>
      <c r="P117" s="135" t="str">
        <f t="shared" si="10"/>
        <v/>
      </c>
      <c r="Q117" s="135" t="str">
        <f t="shared" si="11"/>
        <v/>
      </c>
      <c r="R117" s="135" t="str">
        <f t="shared" si="13"/>
        <v/>
      </c>
      <c r="S117" s="135" t="str">
        <f t="shared" si="13"/>
        <v/>
      </c>
      <c r="T117" s="135" t="str">
        <f>IF($J117&lt;&gt;"N","",INDEX('Website Dload'!$BE$2:$BE$301,MATCH(B117,'Website Dload'!$L$2:$L$301,0)))</f>
        <v/>
      </c>
    </row>
    <row r="118" spans="2:20" x14ac:dyDescent="0.25">
      <c r="B118" s="141"/>
      <c r="C118" s="141"/>
      <c r="D118" s="141"/>
      <c r="E118" s="141"/>
      <c r="F118" s="142"/>
      <c r="G118" s="142"/>
      <c r="H118" s="126" t="str">
        <f>IF(B118="","",INDEX('Website Dload'!$I$2:$I$301,MATCH(B118,'Website Dload'!$L$2:$L$301,0)))</f>
        <v/>
      </c>
      <c r="J118" s="26" t="str">
        <f>IF(B118="","",IF(ISERROR(VLOOKUP(B118,'Pro-Am'!$Z$8:$Z$165,1,FALSE)),"N","Y"))</f>
        <v/>
      </c>
      <c r="L118" s="135" t="str">
        <f>IF($J118&lt;&gt;"N","",MAX(L$1:L117)+1)</f>
        <v/>
      </c>
      <c r="M118" s="135" t="str">
        <f t="shared" si="7"/>
        <v/>
      </c>
      <c r="N118" s="135" t="str">
        <f t="shared" si="8"/>
        <v/>
      </c>
      <c r="O118" s="136" t="str">
        <f t="shared" si="9"/>
        <v/>
      </c>
      <c r="P118" s="135" t="str">
        <f t="shared" si="10"/>
        <v/>
      </c>
      <c r="Q118" s="135" t="str">
        <f t="shared" si="11"/>
        <v/>
      </c>
      <c r="R118" s="135" t="str">
        <f t="shared" si="13"/>
        <v/>
      </c>
      <c r="S118" s="135" t="str">
        <f t="shared" si="13"/>
        <v/>
      </c>
      <c r="T118" s="135" t="str">
        <f>IF($J118&lt;&gt;"N","",INDEX('Website Dload'!$BE$2:$BE$301,MATCH(B118,'Website Dload'!$L$2:$L$301,0)))</f>
        <v/>
      </c>
    </row>
    <row r="119" spans="2:20" x14ac:dyDescent="0.25">
      <c r="B119" s="141"/>
      <c r="C119" s="141"/>
      <c r="D119" s="141"/>
      <c r="E119" s="141"/>
      <c r="F119" s="142"/>
      <c r="G119" s="142"/>
      <c r="H119" s="126" t="str">
        <f>IF(B119="","",INDEX('Website Dload'!$I$2:$I$301,MATCH(B119,'Website Dload'!$L$2:$L$301,0)))</f>
        <v/>
      </c>
      <c r="J119" s="26" t="str">
        <f>IF(B119="","",IF(ISERROR(VLOOKUP(B119,'Pro-Am'!$Z$8:$Z$165,1,FALSE)),"N","Y"))</f>
        <v/>
      </c>
      <c r="L119" s="135" t="str">
        <f>IF($J119&lt;&gt;"N","",MAX(L$1:L118)+1)</f>
        <v/>
      </c>
      <c r="M119" s="135" t="str">
        <f t="shared" si="7"/>
        <v/>
      </c>
      <c r="N119" s="135" t="str">
        <f t="shared" si="8"/>
        <v/>
      </c>
      <c r="O119" s="136" t="str">
        <f t="shared" si="9"/>
        <v/>
      </c>
      <c r="P119" s="135" t="str">
        <f t="shared" si="10"/>
        <v/>
      </c>
      <c r="Q119" s="135" t="str">
        <f t="shared" si="11"/>
        <v/>
      </c>
      <c r="R119" s="135" t="str">
        <f t="shared" si="13"/>
        <v/>
      </c>
      <c r="S119" s="135" t="str">
        <f t="shared" si="13"/>
        <v/>
      </c>
      <c r="T119" s="135" t="str">
        <f>IF($J119&lt;&gt;"N","",INDEX('Website Dload'!$BE$2:$BE$301,MATCH(B119,'Website Dload'!$L$2:$L$301,0)))</f>
        <v/>
      </c>
    </row>
    <row r="120" spans="2:20" x14ac:dyDescent="0.25">
      <c r="B120" s="143">
        <v>512974</v>
      </c>
      <c r="C120" s="143" t="s">
        <v>1370</v>
      </c>
      <c r="D120" s="143" t="s">
        <v>501</v>
      </c>
      <c r="E120" s="143" t="s">
        <v>32</v>
      </c>
      <c r="F120" s="144">
        <v>231.17</v>
      </c>
      <c r="G120" s="144"/>
      <c r="H120" s="126" t="str">
        <f>IF(B120="","",INDEX('Website Dload'!$I$2:$I$301,MATCH(B120,'Website Dload'!$L$2:$L$301,0)))</f>
        <v>peggyayers28@icloud.com</v>
      </c>
      <c r="I120" s="204" t="s">
        <v>1371</v>
      </c>
      <c r="J120" s="26" t="str">
        <f>IF(B120="","",IF(ISERROR(VLOOKUP(B120,'Pro-Am'!$Z$8:$Z$165,1,FALSE)),"N","Y"))</f>
        <v>Y</v>
      </c>
      <c r="L120" s="135" t="str">
        <f>IF($J120&lt;&gt;"N","",MAX(L$1:L119)+1)</f>
        <v/>
      </c>
      <c r="M120" s="135" t="str">
        <f t="shared" si="7"/>
        <v/>
      </c>
      <c r="N120" s="135" t="str">
        <f t="shared" si="8"/>
        <v/>
      </c>
      <c r="O120" s="136" t="str">
        <f t="shared" si="9"/>
        <v/>
      </c>
      <c r="P120" s="135" t="str">
        <f t="shared" si="10"/>
        <v/>
      </c>
      <c r="Q120" s="135" t="str">
        <f t="shared" si="11"/>
        <v/>
      </c>
      <c r="R120" s="135" t="str">
        <f t="shared" si="13"/>
        <v/>
      </c>
      <c r="S120" s="135" t="str">
        <f t="shared" si="13"/>
        <v/>
      </c>
      <c r="T120" s="135" t="str">
        <f>IF($J120&lt;&gt;"N","",INDEX('Website Dload'!$BE$2:$BE$301,MATCH(B120,'Website Dload'!$L$2:$L$301,0)))</f>
        <v/>
      </c>
    </row>
    <row r="121" spans="2:20" x14ac:dyDescent="0.25">
      <c r="B121" s="143">
        <v>575283</v>
      </c>
      <c r="C121" s="143" t="s">
        <v>139</v>
      </c>
      <c r="D121" s="143" t="s">
        <v>1372</v>
      </c>
      <c r="E121" s="143" t="s">
        <v>41</v>
      </c>
      <c r="F121" s="144">
        <v>40</v>
      </c>
      <c r="G121" s="144"/>
      <c r="H121" s="126">
        <f>IF(B121="","",INDEX('Website Dload'!$I$2:$I$301,MATCH(B121,'Website Dload'!$L$2:$L$301,0)))</f>
        <v>0</v>
      </c>
      <c r="I121" s="205"/>
      <c r="J121" s="26" t="str">
        <f>IF(B121="","",IF(ISERROR(VLOOKUP(B121,'Pro-Am'!$Z$8:$Z$165,1,FALSE)),"N","Y"))</f>
        <v>Y</v>
      </c>
      <c r="L121" s="135" t="str">
        <f>IF($J121&lt;&gt;"N","",MAX(L$1:L120)+1)</f>
        <v/>
      </c>
      <c r="M121" s="135" t="str">
        <f t="shared" si="7"/>
        <v/>
      </c>
      <c r="N121" s="135" t="str">
        <f t="shared" si="8"/>
        <v/>
      </c>
      <c r="O121" s="136" t="str">
        <f t="shared" si="9"/>
        <v/>
      </c>
      <c r="P121" s="135" t="str">
        <f t="shared" si="10"/>
        <v/>
      </c>
      <c r="Q121" s="135" t="str">
        <f t="shared" si="11"/>
        <v/>
      </c>
      <c r="R121" s="135" t="str">
        <f t="shared" si="13"/>
        <v/>
      </c>
      <c r="S121" s="135" t="str">
        <f t="shared" si="13"/>
        <v/>
      </c>
      <c r="T121" s="135" t="str">
        <f>IF($J121&lt;&gt;"N","",INDEX('Website Dload'!$BE$2:$BE$301,MATCH(B121,'Website Dload'!$L$2:$L$301,0)))</f>
        <v/>
      </c>
    </row>
    <row r="122" spans="2:20" x14ac:dyDescent="0.25">
      <c r="B122" s="143">
        <v>747467</v>
      </c>
      <c r="C122" s="143" t="s">
        <v>1373</v>
      </c>
      <c r="D122" s="143" t="s">
        <v>577</v>
      </c>
      <c r="E122" s="143" t="s">
        <v>25</v>
      </c>
      <c r="F122" s="144">
        <v>162.03</v>
      </c>
      <c r="G122" s="144"/>
      <c r="H122" s="126" t="str">
        <f>IF(B122="","",INDEX('Website Dload'!$I$2:$I$301,MATCH(B122,'Website Dload'!$L$2:$L$301,0)))</f>
        <v>bryalbett@gmail.com</v>
      </c>
      <c r="I122" s="205"/>
      <c r="J122" s="26" t="str">
        <f>IF(B122="","",IF(ISERROR(VLOOKUP(B122,'Pro-Am'!$Z$8:$Z$165,1,FALSE)),"N","Y"))</f>
        <v>Y</v>
      </c>
      <c r="L122" s="135" t="str">
        <f>IF($J122&lt;&gt;"N","",MAX(L$1:L121)+1)</f>
        <v/>
      </c>
      <c r="M122" s="135" t="str">
        <f t="shared" si="7"/>
        <v/>
      </c>
      <c r="N122" s="135" t="str">
        <f t="shared" si="8"/>
        <v/>
      </c>
      <c r="O122" s="136" t="str">
        <f t="shared" si="9"/>
        <v/>
      </c>
      <c r="P122" s="135" t="str">
        <f t="shared" si="10"/>
        <v/>
      </c>
      <c r="Q122" s="135" t="str">
        <f t="shared" si="11"/>
        <v/>
      </c>
      <c r="R122" s="135" t="str">
        <f t="shared" si="13"/>
        <v/>
      </c>
      <c r="S122" s="135" t="str">
        <f t="shared" si="13"/>
        <v/>
      </c>
      <c r="T122" s="135" t="str">
        <f>IF($J122&lt;&gt;"N","",INDEX('Website Dload'!$BE$2:$BE$301,MATCH(B122,'Website Dload'!$L$2:$L$301,0)))</f>
        <v/>
      </c>
    </row>
    <row r="123" spans="2:20" x14ac:dyDescent="0.25">
      <c r="B123" s="143">
        <v>910643</v>
      </c>
      <c r="C123" s="143" t="s">
        <v>1374</v>
      </c>
      <c r="D123" s="143" t="s">
        <v>601</v>
      </c>
      <c r="E123" s="143" t="s">
        <v>37</v>
      </c>
      <c r="F123" s="144">
        <v>108.44</v>
      </c>
      <c r="G123" s="144"/>
      <c r="H123" s="126" t="str">
        <f>IF(B123="","",INDEX('Website Dload'!$I$2:$I$301,MATCH(B123,'Website Dload'!$L$2:$L$301,0)))</f>
        <v>marbucks73@gmail.com</v>
      </c>
      <c r="I123" s="205"/>
      <c r="J123" s="26" t="str">
        <f>IF(B123="","",IF(ISERROR(VLOOKUP(B123,'Pro-Am'!$Z$8:$Z$165,1,FALSE)),"N","Y"))</f>
        <v>Y</v>
      </c>
      <c r="L123" s="135" t="str">
        <f>IF($J123&lt;&gt;"N","",MAX(L$1:L122)+1)</f>
        <v/>
      </c>
      <c r="M123" s="135" t="str">
        <f t="shared" si="7"/>
        <v/>
      </c>
      <c r="N123" s="135" t="str">
        <f t="shared" si="8"/>
        <v/>
      </c>
      <c r="O123" s="136" t="str">
        <f t="shared" si="9"/>
        <v/>
      </c>
      <c r="P123" s="135" t="str">
        <f t="shared" si="10"/>
        <v/>
      </c>
      <c r="Q123" s="135" t="str">
        <f t="shared" si="11"/>
        <v/>
      </c>
      <c r="R123" s="135" t="str">
        <f t="shared" si="13"/>
        <v/>
      </c>
      <c r="S123" s="135" t="str">
        <f t="shared" si="13"/>
        <v/>
      </c>
      <c r="T123" s="135" t="str">
        <f>IF($J123&lt;&gt;"N","",INDEX('Website Dload'!$BE$2:$BE$301,MATCH(B123,'Website Dload'!$L$2:$L$301,0)))</f>
        <v/>
      </c>
    </row>
    <row r="124" spans="2:20" x14ac:dyDescent="0.25">
      <c r="B124" s="143">
        <v>1065841</v>
      </c>
      <c r="C124" s="143" t="s">
        <v>1375</v>
      </c>
      <c r="D124" s="143" t="s">
        <v>623</v>
      </c>
      <c r="E124" s="143" t="s">
        <v>41</v>
      </c>
      <c r="F124" s="144">
        <v>38.32</v>
      </c>
      <c r="G124" s="144"/>
      <c r="H124" s="126">
        <f>IF(B124="","",INDEX('Website Dload'!$I$2:$I$301,MATCH(B124,'Website Dload'!$L$2:$L$301,0)))</f>
        <v>0</v>
      </c>
      <c r="I124" s="205"/>
      <c r="J124" s="26" t="str">
        <f>IF(B124="","",IF(ISERROR(VLOOKUP(B124,'Pro-Am'!$Z$8:$Z$165,1,FALSE)),"N","Y"))</f>
        <v>Y</v>
      </c>
      <c r="L124" s="135" t="str">
        <f>IF($J124&lt;&gt;"N","",MAX(L$1:L123)+1)</f>
        <v/>
      </c>
      <c r="M124" s="135" t="str">
        <f t="shared" si="7"/>
        <v/>
      </c>
      <c r="N124" s="135" t="str">
        <f t="shared" si="8"/>
        <v/>
      </c>
      <c r="O124" s="136" t="str">
        <f t="shared" si="9"/>
        <v/>
      </c>
      <c r="P124" s="135" t="str">
        <f t="shared" si="10"/>
        <v/>
      </c>
      <c r="Q124" s="135" t="str">
        <f t="shared" si="11"/>
        <v/>
      </c>
      <c r="R124" s="135" t="str">
        <f t="shared" si="13"/>
        <v/>
      </c>
      <c r="S124" s="135" t="str">
        <f t="shared" si="13"/>
        <v/>
      </c>
      <c r="T124" s="135" t="str">
        <f>IF($J124&lt;&gt;"N","",INDEX('Website Dload'!$BE$2:$BE$301,MATCH(B124,'Website Dload'!$L$2:$L$301,0)))</f>
        <v/>
      </c>
    </row>
    <row r="125" spans="2:20" x14ac:dyDescent="0.25">
      <c r="B125" s="143">
        <v>820652</v>
      </c>
      <c r="C125" s="143" t="s">
        <v>1376</v>
      </c>
      <c r="D125" s="143" t="s">
        <v>625</v>
      </c>
      <c r="E125" s="143" t="s">
        <v>37</v>
      </c>
      <c r="F125" s="144">
        <v>117.6</v>
      </c>
      <c r="G125" s="144"/>
      <c r="H125" s="126" t="str">
        <f>IF(B125="","",INDEX('Website Dload'!$I$2:$I$301,MATCH(B125,'Website Dload'!$L$2:$L$301,0)))</f>
        <v>carolecluney@live.com</v>
      </c>
      <c r="I125" s="205"/>
      <c r="J125" s="26" t="str">
        <f>IF(B125="","",IF(ISERROR(VLOOKUP(B125,'Pro-Am'!$Z$8:$Z$165,1,FALSE)),"N","Y"))</f>
        <v>Y</v>
      </c>
      <c r="L125" s="135" t="str">
        <f>IF($J125&lt;&gt;"N","",MAX(L$1:L124)+1)</f>
        <v/>
      </c>
      <c r="M125" s="135" t="str">
        <f t="shared" si="7"/>
        <v/>
      </c>
      <c r="N125" s="135" t="str">
        <f t="shared" si="8"/>
        <v/>
      </c>
      <c r="O125" s="136" t="str">
        <f t="shared" si="9"/>
        <v/>
      </c>
      <c r="P125" s="135" t="str">
        <f t="shared" si="10"/>
        <v/>
      </c>
      <c r="Q125" s="135" t="str">
        <f t="shared" si="11"/>
        <v/>
      </c>
      <c r="R125" s="135" t="str">
        <f t="shared" si="13"/>
        <v/>
      </c>
      <c r="S125" s="135" t="str">
        <f t="shared" si="13"/>
        <v/>
      </c>
      <c r="T125" s="135" t="str">
        <f>IF($J125&lt;&gt;"N","",INDEX('Website Dload'!$BE$2:$BE$301,MATCH(B125,'Website Dload'!$L$2:$L$301,0)))</f>
        <v/>
      </c>
    </row>
    <row r="126" spans="2:20" x14ac:dyDescent="0.25">
      <c r="B126" s="143">
        <v>655252</v>
      </c>
      <c r="C126" s="143" t="s">
        <v>1377</v>
      </c>
      <c r="D126" s="143" t="s">
        <v>636</v>
      </c>
      <c r="E126" s="143" t="s">
        <v>25</v>
      </c>
      <c r="F126" s="144">
        <v>144.56</v>
      </c>
      <c r="G126" s="144"/>
      <c r="H126" s="126" t="str">
        <f>IF(B126="","",INDEX('Website Dload'!$I$2:$I$301,MATCH(B126,'Website Dload'!$L$2:$L$301,0)))</f>
        <v>isis.crooks2@gmail.com</v>
      </c>
      <c r="I126" s="205"/>
      <c r="J126" s="26" t="str">
        <f>IF(B126="","",IF(ISERROR(VLOOKUP(B126,'Pro-Am'!$Z$8:$Z$165,1,FALSE)),"N","Y"))</f>
        <v>Y</v>
      </c>
      <c r="L126" s="135" t="str">
        <f>IF($J126&lt;&gt;"N","",MAX(L$1:L125)+1)</f>
        <v/>
      </c>
      <c r="M126" s="135" t="str">
        <f t="shared" si="7"/>
        <v/>
      </c>
      <c r="N126" s="135" t="str">
        <f t="shared" si="8"/>
        <v/>
      </c>
      <c r="O126" s="136" t="str">
        <f t="shared" si="9"/>
        <v/>
      </c>
      <c r="P126" s="135" t="str">
        <f t="shared" si="10"/>
        <v/>
      </c>
      <c r="Q126" s="135" t="str">
        <f t="shared" si="11"/>
        <v/>
      </c>
      <c r="R126" s="135" t="str">
        <f t="shared" si="13"/>
        <v/>
      </c>
      <c r="S126" s="135" t="str">
        <f t="shared" si="13"/>
        <v/>
      </c>
      <c r="T126" s="135" t="str">
        <f>IF($J126&lt;&gt;"N","",INDEX('Website Dload'!$BE$2:$BE$301,MATCH(B126,'Website Dload'!$L$2:$L$301,0)))</f>
        <v/>
      </c>
    </row>
    <row r="127" spans="2:20" x14ac:dyDescent="0.25">
      <c r="B127" s="143">
        <v>268828</v>
      </c>
      <c r="C127" s="143" t="s">
        <v>1378</v>
      </c>
      <c r="D127" s="143" t="s">
        <v>709</v>
      </c>
      <c r="E127" s="143" t="s">
        <v>25</v>
      </c>
      <c r="F127" s="144">
        <v>60.64</v>
      </c>
      <c r="G127" s="144"/>
      <c r="H127" s="126">
        <f>IF(B127="","",INDEX('Website Dload'!$I$2:$I$301,MATCH(B127,'Website Dload'!$L$2:$L$301,0)))</f>
        <v>0</v>
      </c>
      <c r="I127" s="205"/>
      <c r="J127" s="26" t="str">
        <f>IF(B127="","",IF(ISERROR(VLOOKUP(B127,'Pro-Am'!$Z$8:$Z$165,1,FALSE)),"N","Y"))</f>
        <v>Y</v>
      </c>
      <c r="L127" s="135" t="str">
        <f>IF($J127&lt;&gt;"N","",MAX(L$1:L126)+1)</f>
        <v/>
      </c>
      <c r="M127" s="135" t="str">
        <f t="shared" si="7"/>
        <v/>
      </c>
      <c r="N127" s="135" t="str">
        <f t="shared" si="8"/>
        <v/>
      </c>
      <c r="O127" s="136" t="str">
        <f t="shared" si="9"/>
        <v/>
      </c>
      <c r="P127" s="135" t="str">
        <f t="shared" si="10"/>
        <v/>
      </c>
      <c r="Q127" s="135" t="str">
        <f t="shared" si="11"/>
        <v/>
      </c>
      <c r="R127" s="135" t="str">
        <f t="shared" si="13"/>
        <v/>
      </c>
      <c r="S127" s="135" t="str">
        <f t="shared" si="13"/>
        <v/>
      </c>
      <c r="T127" s="135" t="str">
        <f>IF($J127&lt;&gt;"N","",INDEX('Website Dload'!$BE$2:$BE$301,MATCH(B127,'Website Dload'!$L$2:$L$301,0)))</f>
        <v/>
      </c>
    </row>
    <row r="128" spans="2:20" x14ac:dyDescent="0.25">
      <c r="B128" s="143">
        <v>806625</v>
      </c>
      <c r="C128" s="143" t="s">
        <v>1379</v>
      </c>
      <c r="D128" s="143" t="s">
        <v>717</v>
      </c>
      <c r="E128" s="143" t="s">
        <v>345</v>
      </c>
      <c r="F128" s="144">
        <v>114.42</v>
      </c>
      <c r="G128" s="144"/>
      <c r="H128" s="126" t="str">
        <f>IF(B128="","",INDEX('Website Dload'!$I$2:$I$301,MATCH(B128,'Website Dload'!$L$2:$L$301,0)))</f>
        <v>kathryn46@telstra.com</v>
      </c>
      <c r="I128" s="205"/>
      <c r="J128" s="26" t="str">
        <f>IF(B128="","",IF(ISERROR(VLOOKUP(B128,'Pro-Am'!$Z$8:$Z$165,1,FALSE)),"N","Y"))</f>
        <v>Y</v>
      </c>
      <c r="L128" s="135" t="str">
        <f>IF($J128&lt;&gt;"N","",MAX(L$1:L127)+1)</f>
        <v/>
      </c>
      <c r="M128" s="135" t="str">
        <f t="shared" si="7"/>
        <v/>
      </c>
      <c r="N128" s="135" t="str">
        <f t="shared" si="8"/>
        <v/>
      </c>
      <c r="O128" s="136" t="str">
        <f t="shared" si="9"/>
        <v/>
      </c>
      <c r="P128" s="135" t="str">
        <f t="shared" si="10"/>
        <v/>
      </c>
      <c r="Q128" s="135" t="str">
        <f t="shared" si="11"/>
        <v/>
      </c>
      <c r="R128" s="135" t="str">
        <f t="shared" si="13"/>
        <v/>
      </c>
      <c r="S128" s="135" t="str">
        <f t="shared" si="13"/>
        <v/>
      </c>
      <c r="T128" s="135" t="str">
        <f>IF($J128&lt;&gt;"N","",INDEX('Website Dload'!$BE$2:$BE$301,MATCH(B128,'Website Dload'!$L$2:$L$301,0)))</f>
        <v/>
      </c>
    </row>
    <row r="129" spans="2:26" x14ac:dyDescent="0.25">
      <c r="B129" s="143">
        <v>819530</v>
      </c>
      <c r="C129" s="143" t="s">
        <v>1380</v>
      </c>
      <c r="D129" s="143" t="s">
        <v>1381</v>
      </c>
      <c r="E129" s="143" t="s">
        <v>41</v>
      </c>
      <c r="F129" s="144">
        <v>42.81</v>
      </c>
      <c r="G129" s="144"/>
      <c r="H129" s="126" t="e">
        <f>IF(B129="","",INDEX('Website Dload'!$I$2:$I$301,MATCH(B129,'Website Dload'!$L$2:$L$301,0)))</f>
        <v>#N/A</v>
      </c>
      <c r="I129" s="205"/>
      <c r="J129" s="26" t="str">
        <f>IF(B129="","",IF(ISERROR(VLOOKUP(B129,'Pro-Am'!$Z$8:$Z$165,1,FALSE)),"N","Y"))</f>
        <v>Y</v>
      </c>
      <c r="L129" s="135" t="str">
        <f>IF($J129&lt;&gt;"N","",MAX(L$1:L128)+1)</f>
        <v/>
      </c>
      <c r="M129" s="135" t="str">
        <f t="shared" si="7"/>
        <v/>
      </c>
      <c r="N129" s="135" t="str">
        <f t="shared" si="8"/>
        <v/>
      </c>
      <c r="O129" s="136" t="str">
        <f t="shared" si="9"/>
        <v/>
      </c>
      <c r="P129" s="135" t="str">
        <f t="shared" si="10"/>
        <v/>
      </c>
      <c r="Q129" s="135" t="str">
        <f t="shared" si="11"/>
        <v/>
      </c>
      <c r="R129" s="135" t="str">
        <f t="shared" si="13"/>
        <v/>
      </c>
      <c r="S129" s="135" t="str">
        <f t="shared" si="13"/>
        <v/>
      </c>
      <c r="T129" s="135" t="str">
        <f>IF($J129&lt;&gt;"N","",INDEX('Website Dload'!$BE$2:$BE$301,MATCH(B129,'Website Dload'!$L$2:$L$301,0)))</f>
        <v/>
      </c>
    </row>
    <row r="130" spans="2:26" x14ac:dyDescent="0.25">
      <c r="B130" s="143">
        <v>574465</v>
      </c>
      <c r="C130" s="143" t="s">
        <v>1380</v>
      </c>
      <c r="D130" s="143" t="s">
        <v>1382</v>
      </c>
      <c r="E130" s="143" t="s">
        <v>25</v>
      </c>
      <c r="F130" s="144">
        <v>101.64</v>
      </c>
      <c r="G130" s="144"/>
      <c r="H130" s="126" t="e">
        <f>IF(B130="","",INDEX('Website Dload'!$I$2:$I$301,MATCH(B130,'Website Dload'!$L$2:$L$301,0)))</f>
        <v>#N/A</v>
      </c>
      <c r="I130" s="205"/>
      <c r="J130" s="26" t="str">
        <f>IF(B130="","",IF(ISERROR(VLOOKUP(B130,'Pro-Am'!$Z$8:$Z$165,1,FALSE)),"N","Y"))</f>
        <v>Y</v>
      </c>
      <c r="L130" s="135" t="str">
        <f>IF($J130&lt;&gt;"N","",MAX(L$1:L129)+1)</f>
        <v/>
      </c>
      <c r="M130" s="135" t="str">
        <f t="shared" si="7"/>
        <v/>
      </c>
      <c r="N130" s="135" t="str">
        <f t="shared" si="8"/>
        <v/>
      </c>
      <c r="O130" s="136" t="str">
        <f t="shared" si="9"/>
        <v/>
      </c>
      <c r="P130" s="135" t="str">
        <f t="shared" si="10"/>
        <v/>
      </c>
      <c r="Q130" s="135" t="str">
        <f t="shared" si="11"/>
        <v/>
      </c>
      <c r="R130" s="135" t="str">
        <f t="shared" si="13"/>
        <v/>
      </c>
      <c r="S130" s="135" t="str">
        <f t="shared" si="13"/>
        <v/>
      </c>
      <c r="T130" s="135" t="str">
        <f>IF($J130&lt;&gt;"N","",INDEX('Website Dload'!$BE$2:$BE$301,MATCH(B130,'Website Dload'!$L$2:$L$301,0)))</f>
        <v/>
      </c>
    </row>
    <row r="131" spans="2:26" x14ac:dyDescent="0.25">
      <c r="B131" s="143">
        <v>1082043</v>
      </c>
      <c r="C131" s="143" t="s">
        <v>1383</v>
      </c>
      <c r="D131" s="143" t="s">
        <v>138</v>
      </c>
      <c r="E131" s="143" t="s">
        <v>87</v>
      </c>
      <c r="F131" s="144">
        <v>4.7699999999999996</v>
      </c>
      <c r="G131" s="144"/>
      <c r="H131" s="126" t="e">
        <f>IF(B131="","",INDEX('Website Dload'!$I$2:$I$301,MATCH(B131,'Website Dload'!$L$2:$L$301,0)))</f>
        <v>#N/A</v>
      </c>
      <c r="I131" s="205"/>
      <c r="J131" s="26" t="str">
        <f>IF(B131="","",IF(ISERROR(VLOOKUP(B131,'Pro-Am'!$Z$8:$Z$165,1,FALSE)),"N","Y"))</f>
        <v>Y</v>
      </c>
      <c r="L131" s="135" t="str">
        <f>IF($J131&lt;&gt;"N","",MAX(L$1:L130)+1)</f>
        <v/>
      </c>
      <c r="M131" s="135" t="str">
        <f t="shared" si="7"/>
        <v/>
      </c>
      <c r="N131" s="135" t="str">
        <f t="shared" si="8"/>
        <v/>
      </c>
      <c r="O131" s="136" t="str">
        <f t="shared" si="9"/>
        <v/>
      </c>
      <c r="P131" s="135" t="str">
        <f t="shared" si="10"/>
        <v/>
      </c>
      <c r="Q131" s="135" t="str">
        <f t="shared" si="11"/>
        <v/>
      </c>
      <c r="R131" s="135" t="str">
        <f t="shared" si="13"/>
        <v/>
      </c>
      <c r="S131" s="135" t="str">
        <f t="shared" si="13"/>
        <v/>
      </c>
      <c r="T131" s="135" t="str">
        <f>IF($J131&lt;&gt;"N","",INDEX('Website Dload'!$BE$2:$BE$301,MATCH(B131,'Website Dload'!$L$2:$L$301,0)))</f>
        <v/>
      </c>
    </row>
    <row r="132" spans="2:26" x14ac:dyDescent="0.25">
      <c r="B132" s="143">
        <v>1149962</v>
      </c>
      <c r="C132" s="143" t="s">
        <v>1384</v>
      </c>
      <c r="D132" s="143" t="s">
        <v>771</v>
      </c>
      <c r="E132" s="143" t="s">
        <v>48</v>
      </c>
      <c r="F132" s="144">
        <v>29.46</v>
      </c>
      <c r="G132" s="144"/>
      <c r="H132" s="126" t="str">
        <f>IF(B132="","",INDEX('Website Dload'!$I$2:$I$301,MATCH(B132,'Website Dload'!$L$2:$L$301,0)))</f>
        <v>dennisg1951@gmail.com</v>
      </c>
      <c r="I132" s="205"/>
      <c r="J132" s="26" t="str">
        <f>IF(B132="","",IF(ISERROR(VLOOKUP(B132,'Pro-Am'!$Z$8:$Z$165,1,FALSE)),"N","Y"))</f>
        <v>Y</v>
      </c>
      <c r="L132" s="135" t="str">
        <f>IF($J132&lt;&gt;"N","",MAX(L$1:L131)+1)</f>
        <v/>
      </c>
      <c r="M132" s="135" t="str">
        <f t="shared" ref="M132:M140" si="14">IF($J132&lt;&gt;"N","",C132&amp;", "&amp;D132)</f>
        <v/>
      </c>
      <c r="N132" s="135" t="str">
        <f t="shared" ref="N132:N169" si="15">IF($J132&lt;&gt;"N","",B132)</f>
        <v/>
      </c>
      <c r="O132" s="136" t="str">
        <f t="shared" ref="O132:O169" si="16">IF(OR(T132="",T132=0),"",LEFT(T132,1)&amp;"-"&amp;RIGHT(T132,3))</f>
        <v/>
      </c>
      <c r="P132" s="135" t="str">
        <f t="shared" ref="P132:P169" si="17">IF($J132&lt;&gt;"N","",E132)</f>
        <v/>
      </c>
      <c r="Q132" s="135" t="str">
        <f t="shared" ref="Q132:Q169" si="18">IF($J132&lt;&gt;"N","",F132)</f>
        <v/>
      </c>
      <c r="R132" s="135" t="str">
        <f t="shared" ref="R132:S169" si="19">IF($J132&lt;&gt;"N","",0)</f>
        <v/>
      </c>
      <c r="S132" s="135" t="str">
        <f t="shared" si="19"/>
        <v/>
      </c>
      <c r="T132" s="135" t="str">
        <f>IF($J132&lt;&gt;"N","",INDEX('Website Dload'!$BE$2:$BE$301,MATCH(B132,'Website Dload'!$L$2:$L$301,0)))</f>
        <v/>
      </c>
    </row>
    <row r="133" spans="2:26" x14ac:dyDescent="0.25">
      <c r="B133" s="143">
        <v>657891</v>
      </c>
      <c r="C133" s="143" t="s">
        <v>1385</v>
      </c>
      <c r="D133" s="143" t="s">
        <v>776</v>
      </c>
      <c r="E133" s="143" t="s">
        <v>12</v>
      </c>
      <c r="F133" s="144">
        <v>1511.73</v>
      </c>
      <c r="G133" s="144"/>
      <c r="H133" s="126" t="str">
        <f>IF(B133="","",INDEX('Website Dload'!$I$2:$I$301,MATCH(B133,'Website Dload'!$L$2:$L$301,0)))</f>
        <v>elainne57@gmail.com</v>
      </c>
      <c r="I133" s="205"/>
      <c r="J133" s="26" t="str">
        <f>IF(B133="","",IF(ISERROR(VLOOKUP(B133,'Pro-Am'!$Z$8:$Z$165,1,FALSE)),"N","Y"))</f>
        <v>Y</v>
      </c>
      <c r="L133" s="135" t="str">
        <f>IF($J133&lt;&gt;"N","",MAX(L$1:L132)+1)</f>
        <v/>
      </c>
      <c r="M133" s="135" t="str">
        <f t="shared" si="14"/>
        <v/>
      </c>
      <c r="N133" s="135" t="str">
        <f t="shared" si="15"/>
        <v/>
      </c>
      <c r="O133" s="136" t="str">
        <f t="shared" si="16"/>
        <v/>
      </c>
      <c r="P133" s="135" t="str">
        <f t="shared" si="17"/>
        <v/>
      </c>
      <c r="Q133" s="135" t="str">
        <f t="shared" si="18"/>
        <v/>
      </c>
      <c r="R133" s="135" t="str">
        <f t="shared" si="19"/>
        <v/>
      </c>
      <c r="S133" s="135" t="str">
        <f t="shared" si="19"/>
        <v/>
      </c>
      <c r="T133" s="135" t="str">
        <f>IF($J133&lt;&gt;"N","",INDEX('Website Dload'!$BE$2:$BE$301,MATCH(B133,'Website Dload'!$L$2:$L$301,0)))</f>
        <v/>
      </c>
      <c r="Z133" s="87"/>
    </row>
    <row r="134" spans="2:26" x14ac:dyDescent="0.25">
      <c r="B134" s="143">
        <v>772232</v>
      </c>
      <c r="C134" s="143" t="s">
        <v>1386</v>
      </c>
      <c r="D134" s="143" t="s">
        <v>801</v>
      </c>
      <c r="E134" s="143" t="s">
        <v>41</v>
      </c>
      <c r="F134" s="144">
        <v>40.26</v>
      </c>
      <c r="G134" s="144"/>
      <c r="H134" s="126" t="str">
        <f>IF(B134="","",INDEX('Website Dload'!$I$2:$I$301,MATCH(B134,'Website Dload'!$L$2:$L$301,0)))</f>
        <v>nirranna@gmail.com</v>
      </c>
      <c r="I134" s="205"/>
      <c r="J134" s="26" t="str">
        <f>IF(B134="","",IF(ISERROR(VLOOKUP(B134,'Pro-Am'!$Z$8:$Z$165,1,FALSE)),"N","Y"))</f>
        <v>Y</v>
      </c>
      <c r="L134" s="135" t="str">
        <f>IF($J134&lt;&gt;"N","",MAX(L$1:L133)+1)</f>
        <v/>
      </c>
      <c r="M134" s="135" t="str">
        <f t="shared" si="14"/>
        <v/>
      </c>
      <c r="N134" s="135" t="str">
        <f t="shared" si="15"/>
        <v/>
      </c>
      <c r="O134" s="136" t="str">
        <f t="shared" si="16"/>
        <v/>
      </c>
      <c r="P134" s="135" t="str">
        <f t="shared" si="17"/>
        <v/>
      </c>
      <c r="Q134" s="135" t="str">
        <f t="shared" si="18"/>
        <v/>
      </c>
      <c r="R134" s="135" t="str">
        <f t="shared" si="19"/>
        <v/>
      </c>
      <c r="S134" s="135" t="str">
        <f t="shared" si="19"/>
        <v/>
      </c>
      <c r="T134" s="135" t="str">
        <f>IF($J134&lt;&gt;"N","",INDEX('Website Dload'!$BE$2:$BE$301,MATCH(B134,'Website Dload'!$L$2:$L$301,0)))</f>
        <v/>
      </c>
    </row>
    <row r="135" spans="2:26" x14ac:dyDescent="0.25">
      <c r="B135" s="143">
        <v>1242520</v>
      </c>
      <c r="C135" s="143" t="s">
        <v>1387</v>
      </c>
      <c r="D135" s="143" t="s">
        <v>163</v>
      </c>
      <c r="E135" s="143" t="s">
        <v>95</v>
      </c>
      <c r="F135" s="144">
        <v>0</v>
      </c>
      <c r="G135" s="144"/>
      <c r="H135" s="126" t="str">
        <f>IF(B135="","",INDEX('Website Dload'!$I$2:$I$301,MATCH(B135,'Website Dload'!$L$2:$L$301,0)))</f>
        <v>johnston.graham@gmail.com</v>
      </c>
      <c r="I135" s="205"/>
      <c r="J135" s="26" t="str">
        <f>IF(B135="","",IF(ISERROR(VLOOKUP(B135,'Pro-Am'!$Z$8:$Z$165,1,FALSE)),"N","Y"))</f>
        <v>Y</v>
      </c>
      <c r="L135" s="135" t="str">
        <f>IF($J135&lt;&gt;"N","",MAX(L$1:L134)+1)</f>
        <v/>
      </c>
      <c r="M135" s="135" t="str">
        <f t="shared" si="14"/>
        <v/>
      </c>
      <c r="N135" s="135" t="str">
        <f t="shared" si="15"/>
        <v/>
      </c>
      <c r="O135" s="136" t="str">
        <f t="shared" si="16"/>
        <v/>
      </c>
      <c r="P135" s="135" t="str">
        <f t="shared" si="17"/>
        <v/>
      </c>
      <c r="Q135" s="135" t="str">
        <f t="shared" si="18"/>
        <v/>
      </c>
      <c r="R135" s="135" t="str">
        <f t="shared" si="19"/>
        <v/>
      </c>
      <c r="S135" s="135" t="str">
        <f t="shared" si="19"/>
        <v/>
      </c>
      <c r="T135" s="135" t="str">
        <f>IF($J135&lt;&gt;"N","",INDEX('Website Dload'!$BE$2:$BE$301,MATCH(B135,'Website Dload'!$L$2:$L$301,0)))</f>
        <v/>
      </c>
    </row>
    <row r="136" spans="2:26" x14ac:dyDescent="0.25">
      <c r="B136" s="143">
        <v>1146580</v>
      </c>
      <c r="C136" s="143" t="s">
        <v>1387</v>
      </c>
      <c r="D136" s="143" t="s">
        <v>879</v>
      </c>
      <c r="E136" s="143" t="s">
        <v>95</v>
      </c>
      <c r="F136" s="144">
        <v>0.4</v>
      </c>
      <c r="G136" s="144"/>
      <c r="H136" s="126" t="str">
        <f>IF(B136="","",INDEX('Website Dload'!$I$2:$I$301,MATCH(B136,'Website Dload'!$L$2:$L$301,0)))</f>
        <v>johnston.nina@gmail.com</v>
      </c>
      <c r="I136" s="205"/>
      <c r="J136" s="26" t="str">
        <f>IF(B136="","",IF(ISERROR(VLOOKUP(B136,'Pro-Am'!$Z$8:$Z$165,1,FALSE)),"N","Y"))</f>
        <v>Y</v>
      </c>
      <c r="L136" s="135" t="str">
        <f>IF($J136&lt;&gt;"N","",MAX(L$1:L135)+1)</f>
        <v/>
      </c>
      <c r="M136" s="135" t="str">
        <f t="shared" si="14"/>
        <v/>
      </c>
      <c r="N136" s="135" t="str">
        <f t="shared" si="15"/>
        <v/>
      </c>
      <c r="O136" s="136" t="str">
        <f t="shared" si="16"/>
        <v/>
      </c>
      <c r="P136" s="135" t="str">
        <f t="shared" si="17"/>
        <v/>
      </c>
      <c r="Q136" s="135" t="str">
        <f t="shared" si="18"/>
        <v/>
      </c>
      <c r="R136" s="135" t="str">
        <f t="shared" si="19"/>
        <v/>
      </c>
      <c r="S136" s="135" t="str">
        <f t="shared" si="19"/>
        <v/>
      </c>
      <c r="T136" s="135" t="str">
        <f>IF($J136&lt;&gt;"N","",INDEX('Website Dload'!$BE$2:$BE$301,MATCH(B136,'Website Dload'!$L$2:$L$301,0)))</f>
        <v/>
      </c>
    </row>
    <row r="137" spans="2:26" x14ac:dyDescent="0.25">
      <c r="B137" s="143">
        <v>634980</v>
      </c>
      <c r="C137" s="143" t="s">
        <v>1388</v>
      </c>
      <c r="D137" s="143" t="s">
        <v>837</v>
      </c>
      <c r="E137" s="143" t="s">
        <v>41</v>
      </c>
      <c r="F137" s="144">
        <v>47.61</v>
      </c>
      <c r="G137" s="144"/>
      <c r="H137" s="126" t="str">
        <f>IF(B137="","",INDEX('Website Dload'!$I$2:$I$301,MATCH(B137,'Website Dload'!$L$2:$L$301,0)))</f>
        <v>redann@bigpond.com</v>
      </c>
      <c r="I137" s="205"/>
      <c r="J137" s="26" t="str">
        <f>IF(B137="","",IF(ISERROR(VLOOKUP(B137,'Pro-Am'!$Z$8:$Z$165,1,FALSE)),"N","Y"))</f>
        <v>Y</v>
      </c>
      <c r="L137" s="135" t="str">
        <f>IF($J137&lt;&gt;"N","",MAX(L$1:L136)+1)</f>
        <v/>
      </c>
      <c r="M137" s="135" t="str">
        <f t="shared" si="14"/>
        <v/>
      </c>
      <c r="N137" s="135" t="str">
        <f t="shared" si="15"/>
        <v/>
      </c>
      <c r="O137" s="136" t="str">
        <f t="shared" si="16"/>
        <v/>
      </c>
      <c r="P137" s="135" t="str">
        <f t="shared" si="17"/>
        <v/>
      </c>
      <c r="Q137" s="135" t="str">
        <f t="shared" si="18"/>
        <v/>
      </c>
      <c r="R137" s="135" t="str">
        <f t="shared" si="19"/>
        <v/>
      </c>
      <c r="S137" s="135" t="str">
        <f t="shared" si="19"/>
        <v/>
      </c>
      <c r="T137" s="135" t="str">
        <f>IF($J137&lt;&gt;"N","",INDEX('Website Dload'!$BE$2:$BE$301,MATCH(B137,'Website Dload'!$L$2:$L$301,0)))</f>
        <v/>
      </c>
    </row>
    <row r="138" spans="2:26" x14ac:dyDescent="0.25">
      <c r="B138" s="143">
        <v>1145398</v>
      </c>
      <c r="C138" s="143" t="s">
        <v>1389</v>
      </c>
      <c r="D138" s="143" t="s">
        <v>137</v>
      </c>
      <c r="E138" s="143" t="s">
        <v>87</v>
      </c>
      <c r="F138" s="144">
        <v>4.08</v>
      </c>
      <c r="G138" s="144"/>
      <c r="H138" s="126" t="str">
        <f>IF(B138="","",INDEX('Website Dload'!$I$2:$I$301,MATCH(B138,'Website Dload'!$L$2:$L$301,0)))</f>
        <v>michael@michaellight.com.au</v>
      </c>
      <c r="I138" s="205"/>
      <c r="J138" s="26" t="str">
        <f>IF(B138="","",IF(ISERROR(VLOOKUP(B138,'Pro-Am'!$Z$8:$Z$165,1,FALSE)),"N","Y"))</f>
        <v>Y</v>
      </c>
      <c r="L138" s="135" t="str">
        <f>IF($J138&lt;&gt;"N","",MAX(L$1:L137)+1)</f>
        <v/>
      </c>
      <c r="M138" s="135" t="str">
        <f t="shared" si="14"/>
        <v/>
      </c>
      <c r="N138" s="135" t="str">
        <f t="shared" si="15"/>
        <v/>
      </c>
      <c r="O138" s="136" t="str">
        <f t="shared" si="16"/>
        <v/>
      </c>
      <c r="P138" s="135" t="str">
        <f t="shared" si="17"/>
        <v/>
      </c>
      <c r="Q138" s="135" t="str">
        <f t="shared" si="18"/>
        <v/>
      </c>
      <c r="R138" s="135" t="str">
        <f t="shared" si="19"/>
        <v/>
      </c>
      <c r="S138" s="135" t="str">
        <f t="shared" si="19"/>
        <v/>
      </c>
      <c r="T138" s="135" t="str">
        <f>IF($J138&lt;&gt;"N","",INDEX('Website Dload'!$BE$2:$BE$301,MATCH(B138,'Website Dload'!$L$2:$L$301,0)))</f>
        <v/>
      </c>
    </row>
    <row r="139" spans="2:26" x14ac:dyDescent="0.25">
      <c r="B139" s="143">
        <v>321451</v>
      </c>
      <c r="C139" s="143" t="s">
        <v>1390</v>
      </c>
      <c r="D139" s="143" t="s">
        <v>944</v>
      </c>
      <c r="E139" s="143" t="s">
        <v>32</v>
      </c>
      <c r="F139" s="144">
        <v>266.05</v>
      </c>
      <c r="G139" s="144"/>
      <c r="H139" s="126" t="str">
        <f>IF(B139="","",INDEX('Website Dload'!$I$2:$I$301,MATCH(B139,'Website Dload'!$L$2:$L$301,0)))</f>
        <v>ritalizak2539@gmail.com</v>
      </c>
      <c r="I139" s="205"/>
      <c r="J139" s="26" t="str">
        <f>IF(B139="","",IF(ISERROR(VLOOKUP(B139,'Pro-Am'!$Z$8:$Z$165,1,FALSE)),"N","Y"))</f>
        <v>Y</v>
      </c>
      <c r="L139" s="135" t="str">
        <f>IF($J139&lt;&gt;"N","",MAX(L$1:L138)+1)</f>
        <v/>
      </c>
      <c r="M139" s="135" t="str">
        <f t="shared" si="14"/>
        <v/>
      </c>
      <c r="N139" s="135" t="str">
        <f t="shared" si="15"/>
        <v/>
      </c>
      <c r="O139" s="136" t="str">
        <f t="shared" si="16"/>
        <v/>
      </c>
      <c r="P139" s="135" t="str">
        <f t="shared" si="17"/>
        <v/>
      </c>
      <c r="Q139" s="135" t="str">
        <f t="shared" si="18"/>
        <v/>
      </c>
      <c r="R139" s="135" t="str">
        <f t="shared" si="19"/>
        <v/>
      </c>
      <c r="S139" s="135" t="str">
        <f t="shared" si="19"/>
        <v/>
      </c>
      <c r="T139" s="135" t="str">
        <f>IF($J139&lt;&gt;"N","",INDEX('Website Dload'!$BE$2:$BE$301,MATCH(B139,'Website Dload'!$L$2:$L$301,0)))</f>
        <v/>
      </c>
    </row>
    <row r="140" spans="2:26" x14ac:dyDescent="0.25">
      <c r="B140" s="143">
        <v>1232851</v>
      </c>
      <c r="C140" s="143" t="s">
        <v>1391</v>
      </c>
      <c r="D140" s="143" t="s">
        <v>173</v>
      </c>
      <c r="E140" s="143" t="s">
        <v>95</v>
      </c>
      <c r="F140" s="144">
        <v>0.83</v>
      </c>
      <c r="G140" s="144"/>
      <c r="H140" s="126" t="e">
        <f>IF(B140="","",INDEX('Website Dload'!$I$2:$I$301,MATCH(B140,'Website Dload'!$L$2:$L$301,0)))</f>
        <v>#N/A</v>
      </c>
      <c r="I140" s="205"/>
      <c r="J140" s="26" t="str">
        <f>IF(B140="","",IF(ISERROR(VLOOKUP(B140,'Pro-Am'!$Z$8:$Z$165,1,FALSE)),"N","Y"))</f>
        <v>Y</v>
      </c>
      <c r="L140" s="135" t="str">
        <f>IF($J140&lt;&gt;"N","",MAX(L$1:L139)+1)</f>
        <v/>
      </c>
      <c r="M140" s="135" t="str">
        <f t="shared" si="14"/>
        <v/>
      </c>
      <c r="N140" s="135" t="str">
        <f t="shared" si="15"/>
        <v/>
      </c>
      <c r="O140" s="136" t="str">
        <f t="shared" si="16"/>
        <v/>
      </c>
      <c r="P140" s="135" t="str">
        <f t="shared" si="17"/>
        <v/>
      </c>
      <c r="Q140" s="135" t="str">
        <f t="shared" si="18"/>
        <v/>
      </c>
      <c r="R140" s="135" t="str">
        <f t="shared" si="19"/>
        <v/>
      </c>
      <c r="S140" s="135" t="str">
        <f t="shared" si="19"/>
        <v/>
      </c>
      <c r="T140" s="135" t="str">
        <f>IF($J140&lt;&gt;"N","",INDEX('Website Dload'!$BE$2:$BE$301,MATCH(B140,'Website Dload'!$L$2:$L$301,0)))</f>
        <v/>
      </c>
    </row>
    <row r="141" spans="2:26" x14ac:dyDescent="0.25">
      <c r="B141" s="143">
        <v>1161075</v>
      </c>
      <c r="C141" s="143" t="s">
        <v>1392</v>
      </c>
      <c r="D141" s="143" t="s">
        <v>989</v>
      </c>
      <c r="E141" s="143" t="s">
        <v>63</v>
      </c>
      <c r="F141" s="144">
        <v>8.14</v>
      </c>
      <c r="G141" s="144"/>
      <c r="H141" s="126" t="str">
        <f>IF(B141="","",INDEX('Website Dload'!$I$2:$I$301,MATCH(B141,'Website Dload'!$L$2:$L$301,0)))</f>
        <v>jane.mcnab@yahoo.com.au</v>
      </c>
      <c r="I141" s="205"/>
      <c r="J141" s="26" t="str">
        <f>IF(B141="","",IF(ISERROR(VLOOKUP(B141,'Pro-Am'!$Z$8:$Z$165,1,FALSE)),"N","Y"))</f>
        <v>Y</v>
      </c>
      <c r="L141" s="135" t="str">
        <f>IF($J141&lt;&gt;"N","",MAX(L$1:L140)+1)</f>
        <v/>
      </c>
      <c r="M141" s="135" t="str">
        <f t="shared" ref="M141:M169" si="20">IF($J141&lt;&gt;"N","",C141&amp;", "&amp;D141)</f>
        <v/>
      </c>
      <c r="N141" s="135" t="str">
        <f t="shared" si="15"/>
        <v/>
      </c>
      <c r="O141" s="136" t="str">
        <f t="shared" si="16"/>
        <v/>
      </c>
      <c r="P141" s="135" t="str">
        <f t="shared" si="17"/>
        <v/>
      </c>
      <c r="Q141" s="135" t="str">
        <f t="shared" si="18"/>
        <v/>
      </c>
      <c r="R141" s="135" t="str">
        <f t="shared" si="19"/>
        <v/>
      </c>
      <c r="S141" s="135" t="str">
        <f t="shared" si="19"/>
        <v/>
      </c>
      <c r="T141" s="135" t="str">
        <f>IF($J141&lt;&gt;"N","",INDEX('Website Dload'!$BE$2:$BE$301,MATCH(B141,'Website Dload'!$L$2:$L$301,0)))</f>
        <v/>
      </c>
    </row>
    <row r="142" spans="2:26" x14ac:dyDescent="0.25">
      <c r="B142" s="143">
        <v>820644</v>
      </c>
      <c r="C142" s="143" t="s">
        <v>1369</v>
      </c>
      <c r="D142" s="143" t="s">
        <v>1043</v>
      </c>
      <c r="E142" s="143" t="s">
        <v>43</v>
      </c>
      <c r="F142" s="144">
        <v>67.05</v>
      </c>
      <c r="G142" s="144"/>
      <c r="H142" s="126" t="str">
        <f>IF(B142="","",INDEX('Website Dload'!$I$2:$I$301,MATCH(B142,'Website Dload'!$L$2:$L$301,0)))</f>
        <v>danniko345@gmail.com</v>
      </c>
      <c r="I142" s="205"/>
      <c r="J142" s="26" t="str">
        <f>IF(B142="","",IF(ISERROR(VLOOKUP(B142,'Pro-Am'!$Z$8:$Z$165,1,FALSE)),"N","Y"))</f>
        <v>Y</v>
      </c>
      <c r="L142" s="135" t="str">
        <f>IF($J142&lt;&gt;"N","",MAX(L$1:L141)+1)</f>
        <v/>
      </c>
      <c r="M142" s="135" t="str">
        <f t="shared" si="20"/>
        <v/>
      </c>
      <c r="N142" s="135" t="str">
        <f t="shared" si="15"/>
        <v/>
      </c>
      <c r="O142" s="136" t="str">
        <f t="shared" si="16"/>
        <v/>
      </c>
      <c r="P142" s="135" t="str">
        <f t="shared" si="17"/>
        <v/>
      </c>
      <c r="Q142" s="135" t="str">
        <f t="shared" si="18"/>
        <v/>
      </c>
      <c r="R142" s="135" t="str">
        <f t="shared" si="19"/>
        <v/>
      </c>
      <c r="S142" s="135" t="str">
        <f t="shared" si="19"/>
        <v/>
      </c>
      <c r="T142" s="135" t="str">
        <f>IF($J142&lt;&gt;"N","",INDEX('Website Dload'!$BE$2:$BE$301,MATCH(B142,'Website Dload'!$L$2:$L$301,0)))</f>
        <v/>
      </c>
    </row>
    <row r="143" spans="2:26" x14ac:dyDescent="0.25">
      <c r="B143" s="143">
        <v>712892</v>
      </c>
      <c r="C143" s="143" t="s">
        <v>1393</v>
      </c>
      <c r="D143" s="143" t="s">
        <v>1394</v>
      </c>
      <c r="E143" s="143" t="s">
        <v>43</v>
      </c>
      <c r="F143" s="144">
        <v>69.39</v>
      </c>
      <c r="G143" s="144"/>
      <c r="H143" s="126" t="str">
        <f>IF(B143="","",INDEX('Website Dload'!$I$2:$I$301,MATCH(B143,'Website Dload'!$L$2:$L$301,0)))</f>
        <v>msp60600@bigpond.net.au</v>
      </c>
      <c r="I143" s="205"/>
      <c r="J143" s="26" t="str">
        <f>IF(B143="","",IF(ISERROR(VLOOKUP(B143,'Pro-Am'!$Z$8:$Z$165,1,FALSE)),"N","Y"))</f>
        <v>Y</v>
      </c>
      <c r="L143" s="135" t="str">
        <f>IF($J143&lt;&gt;"N","",MAX(L$1:L142)+1)</f>
        <v/>
      </c>
      <c r="M143" s="135" t="str">
        <f t="shared" si="20"/>
        <v/>
      </c>
      <c r="N143" s="135" t="str">
        <f t="shared" si="15"/>
        <v/>
      </c>
      <c r="O143" s="136" t="str">
        <f t="shared" si="16"/>
        <v/>
      </c>
      <c r="P143" s="135" t="str">
        <f t="shared" si="17"/>
        <v/>
      </c>
      <c r="Q143" s="135" t="str">
        <f t="shared" si="18"/>
        <v/>
      </c>
      <c r="R143" s="135" t="str">
        <f t="shared" si="19"/>
        <v/>
      </c>
      <c r="S143" s="135" t="str">
        <f t="shared" si="19"/>
        <v/>
      </c>
      <c r="T143" s="135" t="str">
        <f>IF($J143&lt;&gt;"N","",INDEX('Website Dload'!$BE$2:$BE$301,MATCH(B143,'Website Dload'!$L$2:$L$301,0)))</f>
        <v/>
      </c>
    </row>
    <row r="144" spans="2:26" x14ac:dyDescent="0.25">
      <c r="B144" s="143">
        <v>713198</v>
      </c>
      <c r="C144" s="143" t="s">
        <v>1393</v>
      </c>
      <c r="D144" s="143" t="s">
        <v>1395</v>
      </c>
      <c r="E144" s="143" t="s">
        <v>43</v>
      </c>
      <c r="F144" s="144">
        <v>63.9</v>
      </c>
      <c r="G144" s="144"/>
      <c r="H144" s="126" t="e">
        <f>IF(B144="","",INDEX('Website Dload'!$I$2:$I$301,MATCH(B144,'Website Dload'!$L$2:$L$301,0)))</f>
        <v>#N/A</v>
      </c>
      <c r="I144" s="205"/>
      <c r="J144" s="26" t="str">
        <f>IF(B144="","",IF(ISERROR(VLOOKUP(B144,'Pro-Am'!$Z$8:$Z$165,1,FALSE)),"N","Y"))</f>
        <v>Y</v>
      </c>
      <c r="L144" s="135" t="str">
        <f>IF($J144&lt;&gt;"N","",MAX(L$1:L143)+1)</f>
        <v/>
      </c>
      <c r="M144" s="135" t="str">
        <f t="shared" si="20"/>
        <v/>
      </c>
      <c r="N144" s="135" t="str">
        <f t="shared" si="15"/>
        <v/>
      </c>
      <c r="O144" s="136" t="str">
        <f t="shared" si="16"/>
        <v/>
      </c>
      <c r="P144" s="135" t="str">
        <f t="shared" si="17"/>
        <v/>
      </c>
      <c r="Q144" s="135" t="str">
        <f t="shared" si="18"/>
        <v/>
      </c>
      <c r="R144" s="135" t="str">
        <f t="shared" si="19"/>
        <v/>
      </c>
      <c r="S144" s="135" t="str">
        <f t="shared" si="19"/>
        <v/>
      </c>
      <c r="T144" s="135" t="str">
        <f>IF($J144&lt;&gt;"N","",INDEX('Website Dload'!$BE$2:$BE$301,MATCH(B144,'Website Dload'!$L$2:$L$301,0)))</f>
        <v/>
      </c>
    </row>
    <row r="145" spans="2:20" x14ac:dyDescent="0.25">
      <c r="B145" s="143">
        <v>934933</v>
      </c>
      <c r="C145" s="143" t="s">
        <v>1210</v>
      </c>
      <c r="D145" s="143" t="s">
        <v>601</v>
      </c>
      <c r="E145" s="143" t="s">
        <v>63</v>
      </c>
      <c r="F145" s="144">
        <v>5.89</v>
      </c>
      <c r="G145" s="144"/>
      <c r="H145" s="126" t="e">
        <f>IF(B145="","",INDEX('Website Dload'!$I$2:$I$301,MATCH(B145,'Website Dload'!$L$2:$L$301,0)))</f>
        <v>#N/A</v>
      </c>
      <c r="I145" s="205"/>
      <c r="J145" s="26" t="str">
        <f>IF(B145="","",IF(ISERROR(VLOOKUP(B145,'Pro-Am'!$Z$8:$Z$165,1,FALSE)),"N","Y"))</f>
        <v>Y</v>
      </c>
      <c r="L145" s="135" t="str">
        <f>IF($J145&lt;&gt;"N","",MAX(L$1:L144)+1)</f>
        <v/>
      </c>
      <c r="M145" s="135" t="str">
        <f t="shared" si="20"/>
        <v/>
      </c>
      <c r="N145" s="135" t="str">
        <f t="shared" si="15"/>
        <v/>
      </c>
      <c r="O145" s="136" t="str">
        <f t="shared" si="16"/>
        <v/>
      </c>
      <c r="P145" s="135" t="str">
        <f t="shared" si="17"/>
        <v/>
      </c>
      <c r="Q145" s="135" t="str">
        <f t="shared" si="18"/>
        <v/>
      </c>
      <c r="R145" s="135" t="str">
        <f t="shared" si="19"/>
        <v/>
      </c>
      <c r="S145" s="135" t="str">
        <f t="shared" si="19"/>
        <v/>
      </c>
      <c r="T145" s="135" t="str">
        <f>IF($J145&lt;&gt;"N","",INDEX('Website Dload'!$BE$2:$BE$301,MATCH(B145,'Website Dload'!$L$2:$L$301,0)))</f>
        <v/>
      </c>
    </row>
    <row r="146" spans="2:20" x14ac:dyDescent="0.25">
      <c r="B146" s="143">
        <v>1125532</v>
      </c>
      <c r="C146" s="143" t="s">
        <v>1396</v>
      </c>
      <c r="D146" s="143" t="s">
        <v>659</v>
      </c>
      <c r="E146" s="143" t="s">
        <v>74</v>
      </c>
      <c r="F146" s="144">
        <v>19.27</v>
      </c>
      <c r="G146" s="144"/>
      <c r="H146" s="126" t="str">
        <f>IF(B146="","",INDEX('Website Dload'!$I$2:$I$301,MATCH(B146,'Website Dload'!$L$2:$L$301,0)))</f>
        <v>gingerjan22@gmail.com</v>
      </c>
      <c r="I146" s="205"/>
      <c r="J146" s="26" t="str">
        <f>IF(B146="","",IF(ISERROR(VLOOKUP(B146,'Pro-Am'!$Z$8:$Z$165,1,FALSE)),"N","Y"))</f>
        <v>Y</v>
      </c>
      <c r="L146" s="135" t="str">
        <f>IF($J146&lt;&gt;"N","",MAX(L$1:L145)+1)</f>
        <v/>
      </c>
      <c r="M146" s="135" t="str">
        <f t="shared" si="20"/>
        <v/>
      </c>
      <c r="N146" s="135" t="str">
        <f t="shared" si="15"/>
        <v/>
      </c>
      <c r="O146" s="136" t="str">
        <f t="shared" si="16"/>
        <v/>
      </c>
      <c r="P146" s="135" t="str">
        <f t="shared" si="17"/>
        <v/>
      </c>
      <c r="Q146" s="135" t="str">
        <f t="shared" si="18"/>
        <v/>
      </c>
      <c r="R146" s="135" t="str">
        <f t="shared" si="19"/>
        <v/>
      </c>
      <c r="S146" s="135" t="str">
        <f t="shared" si="19"/>
        <v/>
      </c>
      <c r="T146" s="135" t="str">
        <f>IF($J146&lt;&gt;"N","",INDEX('Website Dload'!$BE$2:$BE$301,MATCH(B146,'Website Dload'!$L$2:$L$301,0)))</f>
        <v/>
      </c>
    </row>
    <row r="147" spans="2:20" x14ac:dyDescent="0.25">
      <c r="B147" s="143">
        <v>934941</v>
      </c>
      <c r="C147" s="143" t="s">
        <v>1397</v>
      </c>
      <c r="D147" s="143" t="s">
        <v>1292</v>
      </c>
      <c r="E147" s="143" t="s">
        <v>48</v>
      </c>
      <c r="F147" s="144">
        <v>28.91</v>
      </c>
      <c r="G147" s="144"/>
      <c r="H147" s="126" t="str">
        <f>IF(B147="","",INDEX('Website Dload'!$I$2:$I$301,MATCH(B147,'Website Dload'!$L$2:$L$301,0)))</f>
        <v>pennie@housenous.com.au</v>
      </c>
      <c r="I147" s="205"/>
      <c r="J147" s="26" t="str">
        <f>IF(B147="","",IF(ISERROR(VLOOKUP(B147,'Pro-Am'!$Z$8:$Z$165,1,FALSE)),"N","Y"))</f>
        <v>Y</v>
      </c>
      <c r="L147" s="135" t="str">
        <f>IF($J147&lt;&gt;"N","",MAX(L$1:L146)+1)</f>
        <v/>
      </c>
      <c r="M147" s="135" t="str">
        <f t="shared" si="20"/>
        <v/>
      </c>
      <c r="N147" s="135" t="str">
        <f t="shared" si="15"/>
        <v/>
      </c>
      <c r="O147" s="136" t="str">
        <f t="shared" si="16"/>
        <v/>
      </c>
      <c r="P147" s="135" t="str">
        <f t="shared" si="17"/>
        <v/>
      </c>
      <c r="Q147" s="135" t="str">
        <f t="shared" si="18"/>
        <v/>
      </c>
      <c r="R147" s="135" t="str">
        <f t="shared" si="19"/>
        <v/>
      </c>
      <c r="S147" s="135" t="str">
        <f t="shared" si="19"/>
        <v/>
      </c>
      <c r="T147" s="135" t="str">
        <f>IF($J147&lt;&gt;"N","",INDEX('Website Dload'!$BE$2:$BE$301,MATCH(B147,'Website Dload'!$L$2:$L$301,0)))</f>
        <v/>
      </c>
    </row>
    <row r="148" spans="2:20" x14ac:dyDescent="0.25">
      <c r="B148" s="143">
        <v>522384</v>
      </c>
      <c r="C148" s="143" t="s">
        <v>1398</v>
      </c>
      <c r="D148" s="143" t="s">
        <v>1313</v>
      </c>
      <c r="E148" s="143" t="s">
        <v>43</v>
      </c>
      <c r="F148" s="144">
        <v>79.319999999999993</v>
      </c>
      <c r="G148" s="144"/>
      <c r="H148" s="126" t="str">
        <f>IF(B148="","",INDEX('Website Dload'!$I$2:$I$301,MATCH(B148,'Website Dload'!$L$2:$L$301,0)))</f>
        <v>elisabeth.watt14@gmail.com</v>
      </c>
      <c r="I148" s="205"/>
      <c r="J148" s="26" t="str">
        <f>IF(B148="","",IF(ISERROR(VLOOKUP(B148,'Pro-Am'!$Z$8:$Z$165,1,FALSE)),"N","Y"))</f>
        <v>Y</v>
      </c>
      <c r="L148" s="135" t="str">
        <f>IF($J148&lt;&gt;"N","",MAX(L$1:L147)+1)</f>
        <v/>
      </c>
      <c r="M148" s="135" t="str">
        <f t="shared" si="20"/>
        <v/>
      </c>
      <c r="N148" s="135" t="str">
        <f t="shared" si="15"/>
        <v/>
      </c>
      <c r="O148" s="136" t="str">
        <f t="shared" si="16"/>
        <v/>
      </c>
      <c r="P148" s="135" t="str">
        <f t="shared" si="17"/>
        <v/>
      </c>
      <c r="Q148" s="135" t="str">
        <f t="shared" si="18"/>
        <v/>
      </c>
      <c r="R148" s="135" t="str">
        <f t="shared" si="19"/>
        <v/>
      </c>
      <c r="S148" s="135" t="str">
        <f t="shared" si="19"/>
        <v/>
      </c>
      <c r="T148" s="135" t="str">
        <f>IF($J148&lt;&gt;"N","",INDEX('Website Dload'!$BE$2:$BE$301,MATCH(B148,'Website Dload'!$L$2:$L$301,0)))</f>
        <v/>
      </c>
    </row>
    <row r="149" spans="2:20" x14ac:dyDescent="0.25">
      <c r="B149" s="143">
        <v>820636</v>
      </c>
      <c r="C149" s="143" t="s">
        <v>1399</v>
      </c>
      <c r="D149" s="143" t="s">
        <v>1341</v>
      </c>
      <c r="E149" s="143" t="s">
        <v>74</v>
      </c>
      <c r="F149" s="144">
        <v>16.84</v>
      </c>
      <c r="G149" s="144"/>
      <c r="H149" s="126" t="str">
        <f>IF(B149="","",INDEX('Website Dload'!$I$2:$I$301,MATCH(B149,'Website Dload'!$L$2:$L$301,0)))</f>
        <v>gindubb@bigpond.com</v>
      </c>
      <c r="I149" s="205"/>
      <c r="J149" s="26" t="str">
        <f>IF(B149="","",IF(ISERROR(VLOOKUP(B149,'Pro-Am'!$Z$8:$Z$165,1,FALSE)),"N","Y"))</f>
        <v>Y</v>
      </c>
      <c r="L149" s="135" t="str">
        <f>IF($J149&lt;&gt;"N","",MAX(L$1:L148)+1)</f>
        <v/>
      </c>
      <c r="M149" s="135" t="str">
        <f t="shared" si="20"/>
        <v/>
      </c>
      <c r="N149" s="135" t="str">
        <f t="shared" si="15"/>
        <v/>
      </c>
      <c r="O149" s="136" t="str">
        <f t="shared" si="16"/>
        <v/>
      </c>
      <c r="P149" s="135" t="str">
        <f t="shared" si="17"/>
        <v/>
      </c>
      <c r="Q149" s="135" t="str">
        <f t="shared" si="18"/>
        <v/>
      </c>
      <c r="R149" s="135" t="str">
        <f t="shared" si="19"/>
        <v/>
      </c>
      <c r="S149" s="135" t="str">
        <f t="shared" si="19"/>
        <v/>
      </c>
      <c r="T149" s="135" t="str">
        <f>IF($J149&lt;&gt;"N","",INDEX('Website Dload'!$BE$2:$BE$301,MATCH(B149,'Website Dload'!$L$2:$L$301,0)))</f>
        <v/>
      </c>
    </row>
    <row r="150" spans="2:20" x14ac:dyDescent="0.25">
      <c r="B150" s="143"/>
      <c r="C150" s="143"/>
      <c r="D150" s="143"/>
      <c r="E150" s="143"/>
      <c r="F150" s="144"/>
      <c r="G150" s="144"/>
      <c r="H150" s="126" t="str">
        <f>IF(B150="","",INDEX('Website Dload'!$I$2:$I$301,MATCH(B150,'Website Dload'!$L$2:$L$301,0)))</f>
        <v/>
      </c>
      <c r="I150" s="205"/>
      <c r="J150" s="26" t="str">
        <f>IF(B150="","",IF(ISERROR(VLOOKUP(B150,'Pro-Am'!$Z$8:$Z$165,1,FALSE)),"N","Y"))</f>
        <v/>
      </c>
      <c r="L150" s="135" t="str">
        <f>IF($J150&lt;&gt;"N","",MAX(L$1:L149)+1)</f>
        <v/>
      </c>
      <c r="M150" s="135" t="str">
        <f t="shared" si="20"/>
        <v/>
      </c>
      <c r="N150" s="135" t="str">
        <f t="shared" si="15"/>
        <v/>
      </c>
      <c r="O150" s="136" t="str">
        <f t="shared" si="16"/>
        <v/>
      </c>
      <c r="P150" s="135" t="str">
        <f t="shared" si="17"/>
        <v/>
      </c>
      <c r="Q150" s="135" t="str">
        <f t="shared" si="18"/>
        <v/>
      </c>
      <c r="R150" s="135" t="str">
        <f t="shared" si="19"/>
        <v/>
      </c>
      <c r="S150" s="135" t="str">
        <f t="shared" si="19"/>
        <v/>
      </c>
      <c r="T150" s="135" t="str">
        <f>IF($J150&lt;&gt;"N","",INDEX('Website Dload'!$BE$2:$BE$301,MATCH(B150,'Website Dload'!$L$2:$L$301,0)))</f>
        <v/>
      </c>
    </row>
    <row r="151" spans="2:20" x14ac:dyDescent="0.25">
      <c r="B151" s="143"/>
      <c r="C151" s="143"/>
      <c r="D151" s="143"/>
      <c r="E151" s="143"/>
      <c r="F151" s="144"/>
      <c r="G151" s="144"/>
      <c r="H151" s="126" t="str">
        <f>IF(B151="","",INDEX('Website Dload'!$I$2:$I$301,MATCH(B151,'Website Dload'!$L$2:$L$301,0)))</f>
        <v/>
      </c>
      <c r="I151" s="205"/>
      <c r="J151" s="26" t="str">
        <f>IF(B151="","",IF(ISERROR(VLOOKUP(B151,'Pro-Am'!$Z$8:$Z$165,1,FALSE)),"N","Y"))</f>
        <v/>
      </c>
      <c r="L151" s="135" t="str">
        <f>IF($J151&lt;&gt;"N","",MAX(L$1:L150)+1)</f>
        <v/>
      </c>
      <c r="M151" s="135" t="str">
        <f t="shared" si="20"/>
        <v/>
      </c>
      <c r="N151" s="135" t="str">
        <f t="shared" si="15"/>
        <v/>
      </c>
      <c r="O151" s="136" t="str">
        <f t="shared" si="16"/>
        <v/>
      </c>
      <c r="P151" s="135" t="str">
        <f t="shared" si="17"/>
        <v/>
      </c>
      <c r="Q151" s="135" t="str">
        <f t="shared" si="18"/>
        <v/>
      </c>
      <c r="R151" s="135" t="str">
        <f t="shared" si="19"/>
        <v/>
      </c>
      <c r="S151" s="135" t="str">
        <f t="shared" si="19"/>
        <v/>
      </c>
      <c r="T151" s="135" t="str">
        <f>IF($J151&lt;&gt;"N","",INDEX('Website Dload'!$BE$2:$BE$301,MATCH(B151,'Website Dload'!$L$2:$L$301,0)))</f>
        <v/>
      </c>
    </row>
    <row r="152" spans="2:20" x14ac:dyDescent="0.25">
      <c r="B152" s="143"/>
      <c r="C152" s="143"/>
      <c r="D152" s="143"/>
      <c r="E152" s="143"/>
      <c r="F152" s="144"/>
      <c r="G152" s="144"/>
      <c r="H152" s="126" t="str">
        <f>IF(B152="","",INDEX('Website Dload'!$I$2:$I$301,MATCH(B152,'Website Dload'!$L$2:$L$301,0)))</f>
        <v/>
      </c>
      <c r="I152" s="205"/>
      <c r="J152" s="26" t="str">
        <f>IF(B152="","",IF(ISERROR(VLOOKUP(B152,'Pro-Am'!$Z$8:$Z$165,1,FALSE)),"N","Y"))</f>
        <v/>
      </c>
      <c r="L152" s="135" t="str">
        <f>IF($J152&lt;&gt;"N","",MAX(L$1:L151)+1)</f>
        <v/>
      </c>
      <c r="M152" s="135" t="str">
        <f t="shared" si="20"/>
        <v/>
      </c>
      <c r="N152" s="135" t="str">
        <f t="shared" si="15"/>
        <v/>
      </c>
      <c r="O152" s="136" t="str">
        <f t="shared" si="16"/>
        <v/>
      </c>
      <c r="P152" s="135" t="str">
        <f t="shared" si="17"/>
        <v/>
      </c>
      <c r="Q152" s="135" t="str">
        <f t="shared" si="18"/>
        <v/>
      </c>
      <c r="R152" s="135" t="str">
        <f t="shared" si="19"/>
        <v/>
      </c>
      <c r="S152" s="135" t="str">
        <f t="shared" si="19"/>
        <v/>
      </c>
      <c r="T152" s="135" t="str">
        <f>IF($J152&lt;&gt;"N","",INDEX('Website Dload'!$BE$2:$BE$301,MATCH(B152,'Website Dload'!$L$2:$L$301,0)))</f>
        <v/>
      </c>
    </row>
    <row r="153" spans="2:20" x14ac:dyDescent="0.25">
      <c r="B153" s="143"/>
      <c r="C153" s="143"/>
      <c r="D153" s="143"/>
      <c r="E153" s="143"/>
      <c r="F153" s="144"/>
      <c r="G153" s="144"/>
      <c r="H153" s="126" t="str">
        <f>IF(B153="","",INDEX('Website Dload'!$I$2:$I$301,MATCH(B153,'Website Dload'!$L$2:$L$301,0)))</f>
        <v/>
      </c>
      <c r="I153" s="205"/>
      <c r="J153" s="26" t="str">
        <f>IF(B153="","",IF(ISERROR(VLOOKUP(B153,'Pro-Am'!$Z$8:$Z$165,1,FALSE)),"N","Y"))</f>
        <v/>
      </c>
      <c r="L153" s="135" t="str">
        <f>IF($J153&lt;&gt;"N","",MAX(L$1:L152)+1)</f>
        <v/>
      </c>
      <c r="M153" s="135" t="str">
        <f t="shared" si="20"/>
        <v/>
      </c>
      <c r="N153" s="135" t="str">
        <f t="shared" si="15"/>
        <v/>
      </c>
      <c r="O153" s="136" t="str">
        <f t="shared" si="16"/>
        <v/>
      </c>
      <c r="P153" s="135" t="str">
        <f t="shared" si="17"/>
        <v/>
      </c>
      <c r="Q153" s="135" t="str">
        <f t="shared" si="18"/>
        <v/>
      </c>
      <c r="R153" s="135" t="str">
        <f t="shared" si="19"/>
        <v/>
      </c>
      <c r="S153" s="135" t="str">
        <f t="shared" si="19"/>
        <v/>
      </c>
      <c r="T153" s="135" t="str">
        <f>IF($J153&lt;&gt;"N","",INDEX('Website Dload'!$BE$2:$BE$301,MATCH(B153,'Website Dload'!$L$2:$L$301,0)))</f>
        <v/>
      </c>
    </row>
    <row r="154" spans="2:20" x14ac:dyDescent="0.25">
      <c r="B154" s="143"/>
      <c r="C154" s="143"/>
      <c r="D154" s="143"/>
      <c r="E154" s="143"/>
      <c r="F154" s="144"/>
      <c r="G154" s="144"/>
      <c r="H154" s="126" t="str">
        <f>IF(B154="","",INDEX('Website Dload'!$I$2:$I$301,MATCH(B154,'Website Dload'!$L$2:$L$301,0)))</f>
        <v/>
      </c>
      <c r="I154" s="205"/>
      <c r="J154" s="26" t="str">
        <f>IF(B154="","",IF(ISERROR(VLOOKUP(B154,'Pro-Am'!$Z$8:$Z$165,1,FALSE)),"N","Y"))</f>
        <v/>
      </c>
      <c r="L154" s="135" t="str">
        <f>IF($J154&lt;&gt;"N","",MAX(L$1:L153)+1)</f>
        <v/>
      </c>
      <c r="M154" s="135" t="str">
        <f t="shared" si="20"/>
        <v/>
      </c>
      <c r="N154" s="135" t="str">
        <f t="shared" si="15"/>
        <v/>
      </c>
      <c r="O154" s="136" t="str">
        <f t="shared" si="16"/>
        <v/>
      </c>
      <c r="P154" s="135" t="str">
        <f t="shared" si="17"/>
        <v/>
      </c>
      <c r="Q154" s="135" t="str">
        <f t="shared" si="18"/>
        <v/>
      </c>
      <c r="R154" s="135" t="str">
        <f t="shared" si="19"/>
        <v/>
      </c>
      <c r="S154" s="135" t="str">
        <f t="shared" si="19"/>
        <v/>
      </c>
      <c r="T154" s="135" t="str">
        <f>IF($J154&lt;&gt;"N","",INDEX('Website Dload'!$BE$2:$BE$301,MATCH(B154,'Website Dload'!$L$2:$L$301,0)))</f>
        <v/>
      </c>
    </row>
    <row r="155" spans="2:20" x14ac:dyDescent="0.25">
      <c r="B155" s="145">
        <v>450332</v>
      </c>
      <c r="C155" s="146" t="s">
        <v>1400</v>
      </c>
      <c r="D155" s="147" t="s">
        <v>513</v>
      </c>
      <c r="E155" s="147" t="s">
        <v>19</v>
      </c>
      <c r="F155" s="148">
        <v>354.04</v>
      </c>
      <c r="G155" s="149"/>
      <c r="H155" s="126" t="str">
        <f>IF(B155="","",INDEX('Website Dload'!$I$2:$I$301,MATCH(B155,'Website Dload'!$L$2:$L$301,0)))</f>
        <v>david.stephanie@thebadgers.com.au</v>
      </c>
      <c r="I155" s="206" t="s">
        <v>1401</v>
      </c>
      <c r="J155" s="26" t="str">
        <f>IF(B155="","",IF(ISERROR(VLOOKUP(B155,'Pro-Am'!$Z$8:$Z$165,1,FALSE)),"N","Y"))</f>
        <v>Y</v>
      </c>
      <c r="L155" s="135" t="str">
        <f>IF($J155&lt;&gt;"N","",MAX(L$1:L154)+1)</f>
        <v/>
      </c>
      <c r="M155" s="135" t="str">
        <f t="shared" si="20"/>
        <v/>
      </c>
      <c r="N155" s="135" t="str">
        <f t="shared" si="15"/>
        <v/>
      </c>
      <c r="O155" s="136" t="str">
        <f t="shared" si="16"/>
        <v/>
      </c>
      <c r="P155" s="135" t="str">
        <f t="shared" si="17"/>
        <v/>
      </c>
      <c r="Q155" s="135" t="str">
        <f t="shared" si="18"/>
        <v/>
      </c>
      <c r="R155" s="135" t="str">
        <f t="shared" si="19"/>
        <v/>
      </c>
      <c r="S155" s="135" t="str">
        <f t="shared" si="19"/>
        <v/>
      </c>
      <c r="T155" s="135" t="str">
        <f>IF($J155&lt;&gt;"N","",INDEX('Website Dload'!$BE$2:$BE$301,MATCH(B155,'Website Dload'!$L$2:$L$301,0)))</f>
        <v/>
      </c>
    </row>
    <row r="156" spans="2:20" x14ac:dyDescent="0.25">
      <c r="B156" s="145">
        <v>629561</v>
      </c>
      <c r="C156" s="146" t="s">
        <v>1400</v>
      </c>
      <c r="D156" s="147" t="s">
        <v>126</v>
      </c>
      <c r="E156" s="147" t="s">
        <v>32</v>
      </c>
      <c r="F156" s="148">
        <v>274.20999999999998</v>
      </c>
      <c r="G156" s="149"/>
      <c r="H156" s="126" t="str">
        <f>IF(B156="","",INDEX('Website Dload'!$I$2:$I$301,MATCH(B156,'Website Dload'!$L$2:$L$301,0)))</f>
        <v>david.stephanie@thebadgers.com.au</v>
      </c>
      <c r="I156" s="206"/>
      <c r="J156" s="26" t="str">
        <f>IF(B156="","",IF(ISERROR(VLOOKUP(B156,'Pro-Am'!$Z$8:$Z$165,1,FALSE)),"N","Y"))</f>
        <v>Y</v>
      </c>
      <c r="L156" s="135" t="str">
        <f>IF($J156&lt;&gt;"N","",MAX(L$1:L155)+1)</f>
        <v/>
      </c>
      <c r="M156" s="135" t="str">
        <f t="shared" si="20"/>
        <v/>
      </c>
      <c r="N156" s="135" t="str">
        <f t="shared" si="15"/>
        <v/>
      </c>
      <c r="O156" s="136" t="str">
        <f t="shared" si="16"/>
        <v/>
      </c>
      <c r="P156" s="135" t="str">
        <f t="shared" si="17"/>
        <v/>
      </c>
      <c r="Q156" s="135" t="str">
        <f t="shared" si="18"/>
        <v/>
      </c>
      <c r="R156" s="135" t="str">
        <f t="shared" si="19"/>
        <v/>
      </c>
      <c r="S156" s="135" t="str">
        <f t="shared" si="19"/>
        <v/>
      </c>
      <c r="T156" s="135" t="str">
        <f>IF($J156&lt;&gt;"N","",INDEX('Website Dload'!$BE$2:$BE$301,MATCH(B156,'Website Dload'!$L$2:$L$301,0)))</f>
        <v/>
      </c>
    </row>
    <row r="157" spans="2:20" x14ac:dyDescent="0.25">
      <c r="B157" s="145">
        <v>904325</v>
      </c>
      <c r="C157" s="146" t="s">
        <v>1402</v>
      </c>
      <c r="D157" s="147" t="s">
        <v>253</v>
      </c>
      <c r="E157" s="147" t="s">
        <v>21</v>
      </c>
      <c r="F157" s="148">
        <v>463.59</v>
      </c>
      <c r="G157" s="149"/>
      <c r="H157" s="126" t="str">
        <f>IF(B157="","",INDEX('Website Dload'!$I$2:$I$301,MATCH(B157,'Website Dload'!$L$2:$L$301,0)))</f>
        <v>louise.m.brassil@gmail.com</v>
      </c>
      <c r="I157" s="206"/>
      <c r="J157" s="26" t="str">
        <f>IF(B157="","",IF(ISERROR(VLOOKUP(B157,'Pro-Am'!$Z$8:$Z$165,1,FALSE)),"N","Y"))</f>
        <v>Y</v>
      </c>
      <c r="L157" s="135" t="str">
        <f>IF($J157&lt;&gt;"N","",MAX(L$1:L156)+1)</f>
        <v/>
      </c>
      <c r="M157" s="135" t="str">
        <f t="shared" si="20"/>
        <v/>
      </c>
      <c r="N157" s="135" t="str">
        <f t="shared" si="15"/>
        <v/>
      </c>
      <c r="O157" s="136" t="str">
        <f t="shared" si="16"/>
        <v/>
      </c>
      <c r="P157" s="135" t="str">
        <f t="shared" si="17"/>
        <v/>
      </c>
      <c r="Q157" s="135" t="str">
        <f t="shared" si="18"/>
        <v/>
      </c>
      <c r="R157" s="135" t="str">
        <f t="shared" si="19"/>
        <v/>
      </c>
      <c r="S157" s="135" t="str">
        <f t="shared" si="19"/>
        <v/>
      </c>
      <c r="T157" s="135" t="str">
        <f>IF($J157&lt;&gt;"N","",INDEX('Website Dload'!$BE$2:$BE$301,MATCH(B157,'Website Dload'!$L$2:$L$301,0)))</f>
        <v/>
      </c>
    </row>
    <row r="158" spans="2:20" x14ac:dyDescent="0.25">
      <c r="B158" s="145">
        <v>904333</v>
      </c>
      <c r="C158" s="146" t="s">
        <v>1402</v>
      </c>
      <c r="D158" s="147" t="s">
        <v>137</v>
      </c>
      <c r="E158" s="147" t="s">
        <v>21</v>
      </c>
      <c r="F158" s="148">
        <v>442.24</v>
      </c>
      <c r="G158" s="149"/>
      <c r="H158" s="126" t="str">
        <f>IF(B158="","",INDEX('Website Dload'!$I$2:$I$301,MATCH(B158,'Website Dload'!$L$2:$L$301,0)))</f>
        <v>brassilm@gmail.com</v>
      </c>
      <c r="I158" s="206"/>
      <c r="J158" s="26" t="str">
        <f>IF(B158="","",IF(ISERROR(VLOOKUP(B158,'Pro-Am'!$Z$8:$Z$165,1,FALSE)),"N","Y"))</f>
        <v>Y</v>
      </c>
      <c r="L158" s="135" t="str">
        <f>IF($J158&lt;&gt;"N","",MAX(L$1:L157)+1)</f>
        <v/>
      </c>
      <c r="M158" s="135" t="str">
        <f t="shared" si="20"/>
        <v/>
      </c>
      <c r="N158" s="135" t="str">
        <f t="shared" si="15"/>
        <v/>
      </c>
      <c r="O158" s="136" t="str">
        <f t="shared" si="16"/>
        <v/>
      </c>
      <c r="P158" s="135" t="str">
        <f t="shared" si="17"/>
        <v/>
      </c>
      <c r="Q158" s="135" t="str">
        <f t="shared" si="18"/>
        <v/>
      </c>
      <c r="R158" s="135" t="str">
        <f t="shared" si="19"/>
        <v/>
      </c>
      <c r="S158" s="135" t="str">
        <f t="shared" si="19"/>
        <v/>
      </c>
      <c r="T158" s="135" t="str">
        <f>IF($J158&lt;&gt;"N","",INDEX('Website Dload'!$BE$2:$BE$301,MATCH(B158,'Website Dload'!$L$2:$L$301,0)))</f>
        <v/>
      </c>
    </row>
    <row r="159" spans="2:20" x14ac:dyDescent="0.25">
      <c r="B159" s="145">
        <v>1242695</v>
      </c>
      <c r="C159" s="146" t="s">
        <v>360</v>
      </c>
      <c r="D159" s="147" t="s">
        <v>225</v>
      </c>
      <c r="E159" s="147" t="s">
        <v>95</v>
      </c>
      <c r="F159" s="148">
        <v>0.39</v>
      </c>
      <c r="G159" s="149"/>
      <c r="H159" s="126" t="str">
        <f>IF(B159="","",INDEX('Website Dload'!$I$2:$I$301,MATCH(B159,'Website Dload'!$L$2:$L$301,0)))</f>
        <v>dion.brooke@hotmail.com</v>
      </c>
      <c r="I159" s="206"/>
      <c r="J159" s="26" t="str">
        <f>IF(B159="","",IF(ISERROR(VLOOKUP(B159,'Pro-Am'!$Z$8:$Z$165,1,FALSE)),"N","Y"))</f>
        <v>Y</v>
      </c>
      <c r="L159" s="135" t="str">
        <f>IF($J159&lt;&gt;"N","",MAX(L$1:L158)+1)</f>
        <v/>
      </c>
      <c r="M159" s="135" t="str">
        <f t="shared" si="20"/>
        <v/>
      </c>
      <c r="N159" s="135" t="str">
        <f t="shared" si="15"/>
        <v/>
      </c>
      <c r="O159" s="136" t="str">
        <f t="shared" si="16"/>
        <v/>
      </c>
      <c r="P159" s="135" t="str">
        <f t="shared" si="17"/>
        <v/>
      </c>
      <c r="Q159" s="135" t="str">
        <f t="shared" si="18"/>
        <v/>
      </c>
      <c r="R159" s="135" t="str">
        <f t="shared" si="19"/>
        <v/>
      </c>
      <c r="S159" s="135" t="str">
        <f t="shared" si="19"/>
        <v/>
      </c>
      <c r="T159" s="135" t="str">
        <f>IF($J159&lt;&gt;"N","",INDEX('Website Dload'!$BE$2:$BE$301,MATCH(B159,'Website Dload'!$L$2:$L$301,0)))</f>
        <v/>
      </c>
    </row>
    <row r="160" spans="2:20" x14ac:dyDescent="0.25">
      <c r="B160" s="145">
        <v>936596</v>
      </c>
      <c r="C160" s="146" t="s">
        <v>1403</v>
      </c>
      <c r="D160" s="147" t="s">
        <v>1081</v>
      </c>
      <c r="E160" s="147" t="s">
        <v>74</v>
      </c>
      <c r="F160" s="148">
        <v>28.93</v>
      </c>
      <c r="G160" s="149"/>
      <c r="H160" s="126" t="str">
        <f>IF(B160="","",INDEX('Website Dload'!$I$2:$I$301,MATCH(B160,'Website Dload'!$L$2:$L$301,0)))</f>
        <v>pennyp2086@gmail.com</v>
      </c>
      <c r="I160" s="206"/>
      <c r="J160" s="26" t="str">
        <f>IF(B160="","",IF(ISERROR(VLOOKUP(B160,'Pro-Am'!$Z$8:$Z$165,1,FALSE)),"N","Y"))</f>
        <v>Y</v>
      </c>
      <c r="L160" s="135" t="str">
        <f>IF($J160&lt;&gt;"N","",MAX(L$1:L159)+1)</f>
        <v/>
      </c>
      <c r="M160" s="135" t="str">
        <f t="shared" si="20"/>
        <v/>
      </c>
      <c r="N160" s="135" t="str">
        <f t="shared" si="15"/>
        <v/>
      </c>
      <c r="O160" s="136" t="str">
        <f t="shared" si="16"/>
        <v/>
      </c>
      <c r="P160" s="135" t="str">
        <f t="shared" si="17"/>
        <v/>
      </c>
      <c r="Q160" s="135" t="str">
        <f t="shared" si="18"/>
        <v/>
      </c>
      <c r="R160" s="135" t="str">
        <f t="shared" si="19"/>
        <v/>
      </c>
      <c r="S160" s="135" t="str">
        <f t="shared" si="19"/>
        <v/>
      </c>
      <c r="T160" s="135" t="str">
        <f>IF($J160&lt;&gt;"N","",INDEX('Website Dload'!$BE$2:$BE$301,MATCH(B160,'Website Dload'!$L$2:$L$301,0)))</f>
        <v/>
      </c>
    </row>
    <row r="161" spans="2:20" x14ac:dyDescent="0.25">
      <c r="B161" s="145">
        <v>1153366</v>
      </c>
      <c r="C161" s="146" t="s">
        <v>1404</v>
      </c>
      <c r="D161" s="147" t="s">
        <v>1058</v>
      </c>
      <c r="E161" s="147" t="s">
        <v>74</v>
      </c>
      <c r="F161" s="148">
        <v>41.45</v>
      </c>
      <c r="G161" s="149"/>
      <c r="H161" s="126" t="str">
        <f>IF(B161="","",INDEX('Website Dload'!$I$2:$I$301,MATCH(B161,'Website Dload'!$L$2:$L$301,0)))</f>
        <v>gpalavestra@gmail.com</v>
      </c>
      <c r="I161" s="206"/>
      <c r="J161" s="26" t="str">
        <f>IF(B161="","",IF(ISERROR(VLOOKUP(B161,'Pro-Am'!$Z$8:$Z$165,1,FALSE)),"N","Y"))</f>
        <v>Y</v>
      </c>
      <c r="L161" s="135" t="str">
        <f>IF($J161&lt;&gt;"N","",MAX(L$1:L160)+1)</f>
        <v/>
      </c>
      <c r="M161" s="135" t="str">
        <f t="shared" si="20"/>
        <v/>
      </c>
      <c r="N161" s="135" t="str">
        <f t="shared" si="15"/>
        <v/>
      </c>
      <c r="O161" s="136" t="str">
        <f t="shared" si="16"/>
        <v/>
      </c>
      <c r="P161" s="135" t="str">
        <f t="shared" si="17"/>
        <v/>
      </c>
      <c r="Q161" s="135" t="str">
        <f t="shared" si="18"/>
        <v/>
      </c>
      <c r="R161" s="135" t="str">
        <f t="shared" si="19"/>
        <v/>
      </c>
      <c r="S161" s="135" t="str">
        <f t="shared" si="19"/>
        <v/>
      </c>
      <c r="T161" s="135" t="str">
        <f>IF($J161&lt;&gt;"N","",INDEX('Website Dload'!$BE$2:$BE$301,MATCH(B161,'Website Dload'!$L$2:$L$301,0)))</f>
        <v/>
      </c>
    </row>
    <row r="162" spans="2:20" x14ac:dyDescent="0.25">
      <c r="B162" s="150">
        <v>1173091</v>
      </c>
      <c r="C162" s="150" t="s">
        <v>1405</v>
      </c>
      <c r="D162" s="150" t="s">
        <v>1140</v>
      </c>
      <c r="E162" s="150" t="s">
        <v>41</v>
      </c>
      <c r="F162" s="151">
        <v>119.96</v>
      </c>
      <c r="G162" s="151"/>
      <c r="H162" s="126" t="str">
        <f>IF(B162="","",INDEX('Website Dload'!$I$2:$I$301,MATCH(B162,'Website Dload'!$L$2:$L$301,0)))</f>
        <v>adrianle060606@gmail.com</v>
      </c>
      <c r="I162" s="206"/>
      <c r="J162" s="26" t="str">
        <f>IF(B162="","",IF(ISERROR(VLOOKUP(B162,'Pro-Am'!$Z$8:$Z$165,1,FALSE)),"N","Y"))</f>
        <v>Y</v>
      </c>
      <c r="L162" s="135" t="str">
        <f>IF($J162&lt;&gt;"N","",MAX(L$1:L161)+1)</f>
        <v/>
      </c>
      <c r="M162" s="135" t="str">
        <f t="shared" si="20"/>
        <v/>
      </c>
      <c r="N162" s="135" t="str">
        <f t="shared" si="15"/>
        <v/>
      </c>
      <c r="O162" s="136" t="str">
        <f t="shared" si="16"/>
        <v/>
      </c>
      <c r="P162" s="135" t="str">
        <f t="shared" si="17"/>
        <v/>
      </c>
      <c r="Q162" s="135" t="str">
        <f t="shared" si="18"/>
        <v/>
      </c>
      <c r="R162" s="135" t="str">
        <f t="shared" si="19"/>
        <v/>
      </c>
      <c r="S162" s="135" t="str">
        <f t="shared" si="19"/>
        <v/>
      </c>
      <c r="T162" s="135" t="str">
        <f>IF($J162&lt;&gt;"N","",INDEX('Website Dload'!$BE$2:$BE$301,MATCH(B162,'Website Dload'!$L$2:$L$301,0)))</f>
        <v/>
      </c>
    </row>
    <row r="163" spans="2:20" x14ac:dyDescent="0.25">
      <c r="B163" s="150">
        <v>323111</v>
      </c>
      <c r="C163" s="150" t="s">
        <v>1406</v>
      </c>
      <c r="D163" s="150" t="s">
        <v>1407</v>
      </c>
      <c r="E163" s="150" t="s">
        <v>37</v>
      </c>
      <c r="F163" s="151">
        <v>240.06</v>
      </c>
      <c r="G163" s="151"/>
      <c r="H163" s="126" t="str">
        <f>IF(B163="","",INDEX('Website Dload'!$I$2:$I$301,MATCH(B163,'Website Dload'!$L$2:$L$301,0)))</f>
        <v>ljscandrett@hotmail.com</v>
      </c>
      <c r="I163" s="206"/>
      <c r="J163" s="26" t="str">
        <f>IF(B163="","",IF(ISERROR(VLOOKUP(B163,'Pro-Am'!$Z$8:$Z$165,1,FALSE)),"N","Y"))</f>
        <v>Y</v>
      </c>
      <c r="L163" s="135" t="str">
        <f>IF($J163&lt;&gt;"N","",MAX(L$1:L162)+1)</f>
        <v/>
      </c>
      <c r="M163" s="135" t="str">
        <f t="shared" si="20"/>
        <v/>
      </c>
      <c r="N163" s="135" t="str">
        <f t="shared" si="15"/>
        <v/>
      </c>
      <c r="O163" s="136" t="str">
        <f t="shared" si="16"/>
        <v/>
      </c>
      <c r="P163" s="135" t="str">
        <f t="shared" si="17"/>
        <v/>
      </c>
      <c r="Q163" s="135" t="str">
        <f t="shared" si="18"/>
        <v/>
      </c>
      <c r="R163" s="135" t="str">
        <f t="shared" si="19"/>
        <v/>
      </c>
      <c r="S163" s="135" t="str">
        <f t="shared" si="19"/>
        <v/>
      </c>
      <c r="T163" s="135" t="str">
        <f>IF($J163&lt;&gt;"N","",INDEX('Website Dload'!$BE$2:$BE$301,MATCH(B163,'Website Dload'!$L$2:$L$301,0)))</f>
        <v/>
      </c>
    </row>
    <row r="164" spans="2:20" x14ac:dyDescent="0.25">
      <c r="B164" s="150">
        <v>308536</v>
      </c>
      <c r="C164" s="150" t="s">
        <v>573</v>
      </c>
      <c r="D164" s="150" t="s">
        <v>574</v>
      </c>
      <c r="E164" s="150" t="s">
        <v>41</v>
      </c>
      <c r="F164" s="151">
        <v>37.909999999999997</v>
      </c>
      <c r="G164" s="151"/>
      <c r="H164" s="126" t="str">
        <f>IF(B164="","",INDEX('Website Dload'!$I$2:$I$301,MATCH(B164,'Website Dload'!$L$2:$L$301,0)))</f>
        <v>dberan@bigpond.net.au</v>
      </c>
      <c r="I164" s="206"/>
      <c r="J164" s="26" t="str">
        <f>IF(B164="","",IF(ISERROR(VLOOKUP(B164,'Pro-Am'!$Z$8:$Z$165,1,FALSE)),"N","Y"))</f>
        <v>Y</v>
      </c>
      <c r="L164" s="135" t="str">
        <f>IF($J164&lt;&gt;"N","",MAX(L$1:L163)+1)</f>
        <v/>
      </c>
      <c r="M164" s="135" t="str">
        <f t="shared" si="20"/>
        <v/>
      </c>
      <c r="N164" s="135" t="str">
        <f t="shared" si="15"/>
        <v/>
      </c>
      <c r="O164" s="136" t="str">
        <f t="shared" si="16"/>
        <v/>
      </c>
      <c r="P164" s="135" t="str">
        <f t="shared" si="17"/>
        <v/>
      </c>
      <c r="Q164" s="135" t="str">
        <f t="shared" si="18"/>
        <v/>
      </c>
      <c r="R164" s="135" t="str">
        <f t="shared" si="19"/>
        <v/>
      </c>
      <c r="S164" s="135" t="str">
        <f t="shared" si="19"/>
        <v/>
      </c>
      <c r="T164" s="135" t="str">
        <f>IF($J164&lt;&gt;"N","",INDEX('Website Dload'!$BE$2:$BE$301,MATCH(B164,'Website Dload'!$L$2:$L$301,0)))</f>
        <v/>
      </c>
    </row>
    <row r="165" spans="2:20" x14ac:dyDescent="0.25">
      <c r="B165" s="150">
        <v>303399</v>
      </c>
      <c r="C165" s="150" t="s">
        <v>573</v>
      </c>
      <c r="D165" s="150" t="s">
        <v>572</v>
      </c>
      <c r="E165" s="150" t="s">
        <v>345</v>
      </c>
      <c r="F165" s="151">
        <v>143.18</v>
      </c>
      <c r="G165" s="151"/>
      <c r="H165" s="126">
        <f>IF(B165="","",INDEX('Website Dload'!$I$2:$I$301,MATCH(B165,'Website Dload'!$L$2:$L$301,0)))</f>
        <v>0</v>
      </c>
      <c r="I165" s="206"/>
      <c r="J165" s="26" t="str">
        <f>IF(B165="","",IF(ISERROR(VLOOKUP(B165,'Pro-Am'!$Z$8:$Z$165,1,FALSE)),"N","Y"))</f>
        <v>Y</v>
      </c>
      <c r="L165" s="135" t="str">
        <f>IF($J165&lt;&gt;"N","",MAX(L$1:L164)+1)</f>
        <v/>
      </c>
      <c r="M165" s="135" t="str">
        <f t="shared" si="20"/>
        <v/>
      </c>
      <c r="N165" s="135" t="str">
        <f t="shared" si="15"/>
        <v/>
      </c>
      <c r="O165" s="136" t="str">
        <f t="shared" si="16"/>
        <v/>
      </c>
      <c r="P165" s="135" t="str">
        <f t="shared" si="17"/>
        <v/>
      </c>
      <c r="Q165" s="135" t="str">
        <f t="shared" si="18"/>
        <v/>
      </c>
      <c r="R165" s="135" t="str">
        <f t="shared" si="19"/>
        <v/>
      </c>
      <c r="S165" s="135" t="str">
        <f t="shared" si="19"/>
        <v/>
      </c>
      <c r="T165" s="135" t="str">
        <f>IF($J165&lt;&gt;"N","",INDEX('Website Dload'!$BE$2:$BE$301,MATCH(B165,'Website Dload'!$L$2:$L$301,0)))</f>
        <v/>
      </c>
    </row>
    <row r="166" spans="2:20" x14ac:dyDescent="0.25">
      <c r="B166" s="150">
        <v>846074</v>
      </c>
      <c r="C166" s="150" t="s">
        <v>1408</v>
      </c>
      <c r="D166" s="150" t="s">
        <v>126</v>
      </c>
      <c r="E166" s="150" t="s">
        <v>19</v>
      </c>
      <c r="F166" s="151">
        <v>235.32</v>
      </c>
      <c r="G166" s="151"/>
      <c r="H166" s="126" t="str">
        <f>IF(B166="","",INDEX('Website Dload'!$I$2:$I$301,MATCH(B166,'Website Dload'!$L$2:$L$301,0)))</f>
        <v>davidnum@gmail.com</v>
      </c>
      <c r="I166" s="206"/>
      <c r="J166" s="26" t="str">
        <f>IF(B166="","",IF(ISERROR(VLOOKUP(B166,'Pro-Am'!$Z$8:$Z$165,1,FALSE)),"N","Y"))</f>
        <v>Y</v>
      </c>
      <c r="L166" s="135" t="str">
        <f>IF($J166&lt;&gt;"N","",MAX(L$1:L165)+1)</f>
        <v/>
      </c>
      <c r="M166" s="135" t="str">
        <f t="shared" si="20"/>
        <v/>
      </c>
      <c r="N166" s="135" t="str">
        <f t="shared" si="15"/>
        <v/>
      </c>
      <c r="O166" s="136" t="str">
        <f t="shared" si="16"/>
        <v/>
      </c>
      <c r="P166" s="135" t="str">
        <f t="shared" si="17"/>
        <v/>
      </c>
      <c r="Q166" s="135" t="str">
        <f t="shared" si="18"/>
        <v/>
      </c>
      <c r="R166" s="135" t="str">
        <f t="shared" si="19"/>
        <v/>
      </c>
      <c r="S166" s="135" t="str">
        <f t="shared" si="19"/>
        <v/>
      </c>
      <c r="T166" s="135" t="str">
        <f>IF($J166&lt;&gt;"N","",INDEX('Website Dload'!$BE$2:$BE$301,MATCH(B166,'Website Dload'!$L$2:$L$301,0)))</f>
        <v/>
      </c>
    </row>
    <row r="167" spans="2:20" x14ac:dyDescent="0.25">
      <c r="B167" s="150">
        <v>715761</v>
      </c>
      <c r="C167" s="150" t="s">
        <v>1409</v>
      </c>
      <c r="D167" s="150" t="s">
        <v>462</v>
      </c>
      <c r="E167" s="150" t="s">
        <v>17</v>
      </c>
      <c r="F167" s="151">
        <v>678.22</v>
      </c>
      <c r="G167" s="151"/>
      <c r="H167" s="126" t="str">
        <f>IF(B167="","",INDEX('Website Dload'!$I$2:$I$301,MATCH(B167,'Website Dload'!$L$2:$L$301,0)))</f>
        <v>pafflick@bigpond.com</v>
      </c>
      <c r="I167" s="206"/>
      <c r="J167" s="26" t="str">
        <f>IF(B167="","",IF(ISERROR(VLOOKUP(B167,'Pro-Am'!$Z$8:$Z$165,1,FALSE)),"N","Y"))</f>
        <v>Y</v>
      </c>
      <c r="L167" s="135" t="str">
        <f>IF($J167&lt;&gt;"N","",MAX(L$1:L166)+1)</f>
        <v/>
      </c>
      <c r="M167" s="135" t="str">
        <f t="shared" si="20"/>
        <v/>
      </c>
      <c r="N167" s="135" t="str">
        <f t="shared" si="15"/>
        <v/>
      </c>
      <c r="O167" s="136" t="str">
        <f t="shared" si="16"/>
        <v/>
      </c>
      <c r="P167" s="135" t="str">
        <f t="shared" si="17"/>
        <v/>
      </c>
      <c r="Q167" s="135" t="str">
        <f t="shared" si="18"/>
        <v/>
      </c>
      <c r="R167" s="135" t="str">
        <f t="shared" si="19"/>
        <v/>
      </c>
      <c r="S167" s="135" t="str">
        <f t="shared" si="19"/>
        <v/>
      </c>
      <c r="T167" s="135" t="str">
        <f>IF($J167&lt;&gt;"N","",INDEX('Website Dload'!$BE$2:$BE$301,MATCH(B167,'Website Dload'!$L$2:$L$301,0)))</f>
        <v/>
      </c>
    </row>
    <row r="168" spans="2:20" x14ac:dyDescent="0.25">
      <c r="B168" s="150">
        <v>293393</v>
      </c>
      <c r="C168" s="150" t="s">
        <v>1410</v>
      </c>
      <c r="D168" s="150" t="s">
        <v>861</v>
      </c>
      <c r="E168" s="150" t="s">
        <v>19</v>
      </c>
      <c r="F168" s="151">
        <v>290.83</v>
      </c>
      <c r="G168" s="151"/>
      <c r="H168" s="126" t="str">
        <f>IF(B168="","",INDEX('Website Dload'!$I$2:$I$301,MATCH(B168,'Website Dload'!$L$2:$L$301,0)))</f>
        <v>dita.hunt1@bigpond.com</v>
      </c>
      <c r="I168" s="206"/>
      <c r="J168" s="26" t="str">
        <f>IF(B168="","",IF(ISERROR(VLOOKUP(B168,'Pro-Am'!$Z$8:$Z$165,1,FALSE)),"N","Y"))</f>
        <v>Y</v>
      </c>
      <c r="L168" s="135" t="str">
        <f>IF($J168&lt;&gt;"N","",MAX(L$1:L167)+1)</f>
        <v/>
      </c>
      <c r="M168" s="135" t="str">
        <f t="shared" si="20"/>
        <v/>
      </c>
      <c r="N168" s="135" t="str">
        <f t="shared" si="15"/>
        <v/>
      </c>
      <c r="O168" s="136" t="str">
        <f t="shared" si="16"/>
        <v/>
      </c>
      <c r="P168" s="135" t="str">
        <f t="shared" si="17"/>
        <v/>
      </c>
      <c r="Q168" s="135" t="str">
        <f t="shared" si="18"/>
        <v/>
      </c>
      <c r="R168" s="135" t="str">
        <f t="shared" si="19"/>
        <v/>
      </c>
      <c r="S168" s="135" t="str">
        <f t="shared" si="19"/>
        <v/>
      </c>
      <c r="T168" s="135" t="str">
        <f>IF($J168&lt;&gt;"N","",INDEX('Website Dload'!$BE$2:$BE$301,MATCH(B168,'Website Dload'!$L$2:$L$301,0)))</f>
        <v/>
      </c>
    </row>
    <row r="169" spans="2:20" x14ac:dyDescent="0.25">
      <c r="B169" s="152"/>
      <c r="C169" s="152"/>
      <c r="D169" s="152"/>
      <c r="E169" s="152"/>
      <c r="F169" s="153"/>
      <c r="G169" s="154"/>
      <c r="H169" s="126" t="str">
        <f>IF(B169="","",INDEX('Website Dload'!$I$2:$I$301,MATCH(B169,'Website Dload'!$L$2:$L$301,0)))</f>
        <v/>
      </c>
      <c r="I169" s="207"/>
      <c r="J169" s="26" t="str">
        <f>IF(B169="","",IF(ISERROR(VLOOKUP(B169,'Pro-Am'!$Z$8:$Z$165,1,FALSE)),"N","Y"))</f>
        <v/>
      </c>
      <c r="L169" s="135" t="str">
        <f>IF($J169&lt;&gt;"N","",MAX(L$1:L168)+1)</f>
        <v/>
      </c>
      <c r="M169" s="135" t="str">
        <f t="shared" si="20"/>
        <v/>
      </c>
      <c r="N169" s="135" t="str">
        <f t="shared" si="15"/>
        <v/>
      </c>
      <c r="O169" s="136" t="str">
        <f t="shared" si="16"/>
        <v/>
      </c>
      <c r="P169" s="135" t="str">
        <f t="shared" si="17"/>
        <v/>
      </c>
      <c r="Q169" s="135" t="str">
        <f t="shared" si="18"/>
        <v/>
      </c>
      <c r="R169" s="135" t="str">
        <f t="shared" si="19"/>
        <v/>
      </c>
      <c r="S169" s="135" t="str">
        <f t="shared" si="19"/>
        <v/>
      </c>
      <c r="T169" s="135" t="str">
        <f>IF($J169&lt;&gt;"N","",INDEX('Website Dload'!$BE$2:$BE$301,MATCH(B169,'Website Dload'!$L$2:$L$301,0)))</f>
        <v/>
      </c>
    </row>
    <row r="196" spans="17:19" x14ac:dyDescent="0.25">
      <c r="Q196" s="87"/>
      <c r="R196" s="87"/>
      <c r="S196" s="87"/>
    </row>
  </sheetData>
  <sheetProtection sheet="1" objects="1" scenarios="1" autoFilter="0"/>
  <autoFilter ref="B2:T169" xr:uid="{8E6B1A7E-F060-4225-9374-1A3B5AEDB901}"/>
  <mergeCells count="2">
    <mergeCell ref="I120:I154"/>
    <mergeCell ref="I155:I16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B2149-BBE4-464C-9115-FC056A8A7C5D}">
  <dimension ref="B2:BG300"/>
  <sheetViews>
    <sheetView workbookViewId="0">
      <selection activeCell="B3" sqref="B3"/>
    </sheetView>
  </sheetViews>
  <sheetFormatPr defaultColWidth="9.140625" defaultRowHeight="12.75" x14ac:dyDescent="0.2"/>
  <cols>
    <col min="1" max="1" width="3.28515625" style="121" customWidth="1"/>
    <col min="2" max="16384" width="9.140625" style="121"/>
  </cols>
  <sheetData>
    <row r="2" spans="2:59" x14ac:dyDescent="0.2">
      <c r="B2" s="120" t="s">
        <v>391</v>
      </c>
      <c r="C2" s="120" t="s">
        <v>261</v>
      </c>
      <c r="D2" s="120" t="s">
        <v>392</v>
      </c>
      <c r="E2" s="120" t="s">
        <v>393</v>
      </c>
      <c r="F2" s="120" t="s">
        <v>394</v>
      </c>
      <c r="G2" s="120" t="s">
        <v>395</v>
      </c>
      <c r="H2" s="120" t="s">
        <v>396</v>
      </c>
      <c r="I2" s="120" t="s">
        <v>397</v>
      </c>
      <c r="J2" s="120" t="s">
        <v>398</v>
      </c>
      <c r="K2" s="120" t="s">
        <v>399</v>
      </c>
      <c r="L2" s="120" t="s">
        <v>400</v>
      </c>
      <c r="M2" s="120" t="s">
        <v>401</v>
      </c>
      <c r="N2" s="120" t="s">
        <v>402</v>
      </c>
      <c r="O2" s="120" t="s">
        <v>403</v>
      </c>
      <c r="P2" s="120" t="s">
        <v>404</v>
      </c>
      <c r="Q2" s="120" t="s">
        <v>405</v>
      </c>
      <c r="R2" s="120" t="s">
        <v>406</v>
      </c>
      <c r="S2" s="120" t="s">
        <v>407</v>
      </c>
      <c r="T2" s="120" t="s">
        <v>408</v>
      </c>
      <c r="U2" s="120" t="s">
        <v>409</v>
      </c>
      <c r="V2" s="120" t="s">
        <v>410</v>
      </c>
      <c r="W2" s="120" t="s">
        <v>411</v>
      </c>
      <c r="X2" s="120" t="s">
        <v>412</v>
      </c>
      <c r="Y2" s="120" t="s">
        <v>413</v>
      </c>
      <c r="Z2" s="120" t="s">
        <v>414</v>
      </c>
      <c r="AA2" s="120" t="s">
        <v>415</v>
      </c>
      <c r="AB2" s="120" t="s">
        <v>416</v>
      </c>
      <c r="AC2" s="120" t="s">
        <v>417</v>
      </c>
      <c r="AD2" s="120" t="s">
        <v>418</v>
      </c>
      <c r="AE2" s="120" t="s">
        <v>419</v>
      </c>
      <c r="AF2" s="120" t="s">
        <v>420</v>
      </c>
      <c r="AG2" s="120" t="s">
        <v>421</v>
      </c>
      <c r="AH2" s="120" t="s">
        <v>422</v>
      </c>
      <c r="AI2" s="120" t="s">
        <v>423</v>
      </c>
      <c r="AJ2" s="120" t="s">
        <v>424</v>
      </c>
      <c r="AK2" s="120" t="s">
        <v>425</v>
      </c>
      <c r="AL2" s="120" t="s">
        <v>426</v>
      </c>
      <c r="AM2" s="120" t="s">
        <v>427</v>
      </c>
      <c r="AN2" s="120" t="s">
        <v>428</v>
      </c>
      <c r="AO2" s="120" t="s">
        <v>429</v>
      </c>
      <c r="AP2" s="120" t="s">
        <v>430</v>
      </c>
      <c r="AQ2" s="120" t="s">
        <v>431</v>
      </c>
      <c r="AR2" s="120" t="s">
        <v>432</v>
      </c>
      <c r="AS2" s="120" t="s">
        <v>433</v>
      </c>
      <c r="AT2" s="120" t="s">
        <v>434</v>
      </c>
      <c r="AU2" s="120" t="s">
        <v>435</v>
      </c>
      <c r="AV2" s="120" t="s">
        <v>436</v>
      </c>
      <c r="AW2" s="120" t="s">
        <v>437</v>
      </c>
      <c r="AX2" s="120" t="s">
        <v>438</v>
      </c>
      <c r="AY2" s="120" t="s">
        <v>439</v>
      </c>
      <c r="AZ2" s="120" t="s">
        <v>440</v>
      </c>
      <c r="BA2" s="120" t="s">
        <v>441</v>
      </c>
      <c r="BB2" s="120" t="s">
        <v>442</v>
      </c>
      <c r="BC2" s="120" t="s">
        <v>443</v>
      </c>
      <c r="BD2" s="120" t="s">
        <v>444</v>
      </c>
      <c r="BE2" s="120" t="s">
        <v>445</v>
      </c>
      <c r="BF2" s="120" t="s">
        <v>446</v>
      </c>
      <c r="BG2" s="123" t="s">
        <v>1365</v>
      </c>
    </row>
    <row r="3" spans="2:59" x14ac:dyDescent="0.2">
      <c r="B3" s="122" t="s">
        <v>447</v>
      </c>
      <c r="C3" s="122" t="s">
        <v>448</v>
      </c>
      <c r="D3" s="122"/>
      <c r="E3" s="122"/>
      <c r="F3" s="122" t="s">
        <v>449</v>
      </c>
      <c r="G3" s="122" t="s">
        <v>449</v>
      </c>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t="s">
        <v>450</v>
      </c>
      <c r="AH3" s="122" t="s">
        <v>450</v>
      </c>
      <c r="AI3" s="122" t="s">
        <v>450</v>
      </c>
      <c r="AJ3" s="122" t="s">
        <v>450</v>
      </c>
      <c r="AK3" s="122" t="s">
        <v>450</v>
      </c>
      <c r="AL3" s="122" t="s">
        <v>450</v>
      </c>
      <c r="AM3" s="122" t="s">
        <v>450</v>
      </c>
      <c r="AN3" s="122" t="s">
        <v>450</v>
      </c>
      <c r="AO3" s="122" t="s">
        <v>450</v>
      </c>
      <c r="AP3" s="122" t="s">
        <v>450</v>
      </c>
      <c r="AQ3" s="122"/>
      <c r="AR3" s="122"/>
      <c r="AS3" s="122"/>
      <c r="AT3" s="122"/>
      <c r="AU3" s="122"/>
      <c r="AV3" s="122"/>
      <c r="AW3" s="122"/>
      <c r="AX3" s="122"/>
      <c r="AY3" s="122"/>
      <c r="AZ3" s="122"/>
      <c r="BA3" s="122"/>
      <c r="BB3" s="122"/>
      <c r="BC3" s="122"/>
      <c r="BD3" s="122"/>
      <c r="BE3" s="122"/>
      <c r="BF3" s="122"/>
      <c r="BG3" s="124" t="str">
        <f>IF(B3="","",IF(F3="Member","Y","N"))</f>
        <v>N</v>
      </c>
    </row>
    <row r="4" spans="2:59" x14ac:dyDescent="0.2">
      <c r="B4" s="122" t="s">
        <v>451</v>
      </c>
      <c r="C4" s="122" t="s">
        <v>452</v>
      </c>
      <c r="D4" s="122"/>
      <c r="E4" s="122"/>
      <c r="F4" s="122" t="s">
        <v>449</v>
      </c>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t="s">
        <v>450</v>
      </c>
      <c r="AH4" s="122" t="s">
        <v>450</v>
      </c>
      <c r="AI4" s="122" t="s">
        <v>450</v>
      </c>
      <c r="AJ4" s="122" t="s">
        <v>450</v>
      </c>
      <c r="AK4" s="122" t="s">
        <v>450</v>
      </c>
      <c r="AL4" s="122" t="s">
        <v>450</v>
      </c>
      <c r="AM4" s="122" t="s">
        <v>450</v>
      </c>
      <c r="AN4" s="122" t="s">
        <v>450</v>
      </c>
      <c r="AO4" s="122" t="s">
        <v>450</v>
      </c>
      <c r="AP4" s="122" t="s">
        <v>450</v>
      </c>
      <c r="AQ4" s="122"/>
      <c r="AR4" s="122"/>
      <c r="AS4" s="122"/>
      <c r="AT4" s="122"/>
      <c r="AU4" s="122"/>
      <c r="AV4" s="122"/>
      <c r="AW4" s="122"/>
      <c r="AX4" s="122"/>
      <c r="AY4" s="122"/>
      <c r="AZ4" s="122"/>
      <c r="BA4" s="122"/>
      <c r="BB4" s="122"/>
      <c r="BC4" s="122"/>
      <c r="BD4" s="122"/>
      <c r="BE4" s="122"/>
      <c r="BF4" s="122"/>
      <c r="BG4" s="124" t="str">
        <f t="shared" ref="BG4:BG67" si="0">IF(B4="","",IF(F4="Member","Y","N"))</f>
        <v>N</v>
      </c>
    </row>
    <row r="5" spans="2:59" x14ac:dyDescent="0.2">
      <c r="B5" s="122" t="s">
        <v>453</v>
      </c>
      <c r="C5" s="122" t="s">
        <v>454</v>
      </c>
      <c r="D5" s="122"/>
      <c r="E5" s="122"/>
      <c r="F5" s="122" t="s">
        <v>449</v>
      </c>
      <c r="G5" s="122"/>
      <c r="H5" s="122"/>
      <c r="I5" s="122"/>
      <c r="J5" s="122"/>
      <c r="K5" s="122"/>
      <c r="L5" s="122">
        <v>621579</v>
      </c>
      <c r="M5" s="122"/>
      <c r="N5" s="122"/>
      <c r="O5" s="122"/>
      <c r="P5" s="122"/>
      <c r="Q5" s="122"/>
      <c r="R5" s="122"/>
      <c r="S5" s="122"/>
      <c r="T5" s="122"/>
      <c r="U5" s="122"/>
      <c r="V5" s="122"/>
      <c r="W5" s="122"/>
      <c r="X5" s="122"/>
      <c r="Y5" s="122"/>
      <c r="Z5" s="122"/>
      <c r="AA5" s="122"/>
      <c r="AB5" s="122"/>
      <c r="AC5" s="122"/>
      <c r="AD5" s="122"/>
      <c r="AE5" s="122"/>
      <c r="AF5" s="122"/>
      <c r="AG5" s="122" t="s">
        <v>450</v>
      </c>
      <c r="AH5" s="122" t="s">
        <v>450</v>
      </c>
      <c r="AI5" s="122" t="s">
        <v>450</v>
      </c>
      <c r="AJ5" s="122" t="s">
        <v>450</v>
      </c>
      <c r="AK5" s="122" t="s">
        <v>450</v>
      </c>
      <c r="AL5" s="122" t="s">
        <v>450</v>
      </c>
      <c r="AM5" s="122" t="s">
        <v>450</v>
      </c>
      <c r="AN5" s="122" t="s">
        <v>450</v>
      </c>
      <c r="AO5" s="122" t="s">
        <v>450</v>
      </c>
      <c r="AP5" s="122" t="s">
        <v>450</v>
      </c>
      <c r="AQ5" s="122"/>
      <c r="AR5" s="122"/>
      <c r="AS5" s="122"/>
      <c r="AT5" s="122"/>
      <c r="AU5" s="122"/>
      <c r="AV5" s="122"/>
      <c r="AW5" s="122"/>
      <c r="AX5" s="122"/>
      <c r="AY5" s="122"/>
      <c r="AZ5" s="122"/>
      <c r="BA5" s="122"/>
      <c r="BB5" s="122"/>
      <c r="BC5" s="122"/>
      <c r="BD5" s="122"/>
      <c r="BE5" s="122"/>
      <c r="BF5" s="122"/>
      <c r="BG5" s="124" t="str">
        <f t="shared" si="0"/>
        <v>N</v>
      </c>
    </row>
    <row r="6" spans="2:59" x14ac:dyDescent="0.2">
      <c r="B6" s="122" t="s">
        <v>126</v>
      </c>
      <c r="C6" s="122" t="s">
        <v>455</v>
      </c>
      <c r="D6" s="122"/>
      <c r="E6" s="122"/>
      <c r="F6" s="122" t="s">
        <v>456</v>
      </c>
      <c r="G6" s="122" t="s">
        <v>456</v>
      </c>
      <c r="H6" s="122">
        <v>4</v>
      </c>
      <c r="I6" s="122" t="s">
        <v>457</v>
      </c>
      <c r="J6" s="122"/>
      <c r="K6" s="122" t="s">
        <v>458</v>
      </c>
      <c r="L6" s="122">
        <v>625582</v>
      </c>
      <c r="M6" s="122"/>
      <c r="N6" s="122"/>
      <c r="O6" s="122"/>
      <c r="P6" s="122" t="s">
        <v>459</v>
      </c>
      <c r="Q6" s="122"/>
      <c r="R6" s="122"/>
      <c r="S6" s="122" t="s">
        <v>460</v>
      </c>
      <c r="T6" s="122"/>
      <c r="U6" s="122"/>
      <c r="V6" s="122"/>
      <c r="W6" s="122"/>
      <c r="X6" s="122"/>
      <c r="Y6" s="122"/>
      <c r="Z6" s="122"/>
      <c r="AA6" s="122"/>
      <c r="AB6" s="122"/>
      <c r="AC6" s="122"/>
      <c r="AD6" s="122"/>
      <c r="AE6" s="122"/>
      <c r="AF6" s="122"/>
      <c r="AG6" s="122" t="s">
        <v>461</v>
      </c>
      <c r="AH6" s="122" t="s">
        <v>461</v>
      </c>
      <c r="AI6" s="122" t="s">
        <v>461</v>
      </c>
      <c r="AJ6" s="122" t="s">
        <v>461</v>
      </c>
      <c r="AK6" s="122" t="s">
        <v>461</v>
      </c>
      <c r="AL6" s="122" t="s">
        <v>461</v>
      </c>
      <c r="AM6" s="122" t="s">
        <v>461</v>
      </c>
      <c r="AN6" s="122" t="s">
        <v>461</v>
      </c>
      <c r="AO6" s="122" t="s">
        <v>461</v>
      </c>
      <c r="AP6" s="122" t="s">
        <v>461</v>
      </c>
      <c r="AQ6" s="122"/>
      <c r="AR6" s="122"/>
      <c r="AS6" s="122"/>
      <c r="AT6" s="122"/>
      <c r="AU6" s="122"/>
      <c r="AV6" s="122"/>
      <c r="AW6" s="122"/>
      <c r="AX6" s="122"/>
      <c r="AY6" s="122"/>
      <c r="AZ6" s="122"/>
      <c r="BA6" s="122"/>
      <c r="BB6" s="122">
        <v>45394</v>
      </c>
      <c r="BC6" s="122"/>
      <c r="BD6" s="122">
        <v>46003</v>
      </c>
      <c r="BE6" s="122">
        <v>2146</v>
      </c>
      <c r="BF6" s="122"/>
      <c r="BG6" s="124" t="str">
        <f t="shared" si="0"/>
        <v>Y</v>
      </c>
    </row>
    <row r="7" spans="2:59" x14ac:dyDescent="0.2">
      <c r="B7" s="122" t="s">
        <v>462</v>
      </c>
      <c r="C7" s="122" t="s">
        <v>463</v>
      </c>
      <c r="D7" s="122"/>
      <c r="E7" s="122"/>
      <c r="F7" s="122" t="s">
        <v>456</v>
      </c>
      <c r="G7" s="122" t="s">
        <v>456</v>
      </c>
      <c r="H7" s="122"/>
      <c r="I7" s="122" t="s">
        <v>464</v>
      </c>
      <c r="J7" s="122"/>
      <c r="K7" s="122" t="s">
        <v>465</v>
      </c>
      <c r="L7" s="122">
        <v>715761</v>
      </c>
      <c r="M7" s="122"/>
      <c r="N7" s="122"/>
      <c r="O7" s="122"/>
      <c r="P7" s="122" t="s">
        <v>466</v>
      </c>
      <c r="Q7" s="122"/>
      <c r="R7" s="122"/>
      <c r="S7" s="122" t="s">
        <v>467</v>
      </c>
      <c r="T7" s="122"/>
      <c r="U7" s="122"/>
      <c r="V7" s="122"/>
      <c r="W7" s="122"/>
      <c r="X7" s="122"/>
      <c r="Y7" s="122"/>
      <c r="Z7" s="122"/>
      <c r="AA7" s="122"/>
      <c r="AB7" s="122"/>
      <c r="AC7" s="122"/>
      <c r="AD7" s="122"/>
      <c r="AE7" s="122"/>
      <c r="AF7" s="122"/>
      <c r="AG7" s="122" t="s">
        <v>461</v>
      </c>
      <c r="AH7" s="122" t="s">
        <v>461</v>
      </c>
      <c r="AI7" s="122" t="s">
        <v>461</v>
      </c>
      <c r="AJ7" s="122" t="s">
        <v>461</v>
      </c>
      <c r="AK7" s="122" t="s">
        <v>461</v>
      </c>
      <c r="AL7" s="122" t="s">
        <v>461</v>
      </c>
      <c r="AM7" s="122" t="s">
        <v>461</v>
      </c>
      <c r="AN7" s="122" t="s">
        <v>461</v>
      </c>
      <c r="AO7" s="122" t="s">
        <v>461</v>
      </c>
      <c r="AP7" s="122" t="s">
        <v>461</v>
      </c>
      <c r="AQ7" s="122"/>
      <c r="AR7" s="122"/>
      <c r="AS7" s="122"/>
      <c r="AT7" s="122"/>
      <c r="AU7" s="122"/>
      <c r="AV7" s="122" t="s">
        <v>468</v>
      </c>
      <c r="AW7" s="122"/>
      <c r="AX7" s="122" t="s">
        <v>466</v>
      </c>
      <c r="AY7" s="122"/>
      <c r="AZ7" s="122"/>
      <c r="BA7" s="122">
        <v>2437</v>
      </c>
      <c r="BB7" s="122">
        <v>45810</v>
      </c>
      <c r="BC7" s="122"/>
      <c r="BD7" s="122">
        <v>46007</v>
      </c>
      <c r="BE7" s="122">
        <v>2241</v>
      </c>
      <c r="BF7" s="122"/>
      <c r="BG7" s="124" t="str">
        <f t="shared" si="0"/>
        <v>Y</v>
      </c>
    </row>
    <row r="8" spans="2:59" x14ac:dyDescent="0.2">
      <c r="B8" s="122" t="s">
        <v>469</v>
      </c>
      <c r="C8" s="122" t="s">
        <v>470</v>
      </c>
      <c r="D8" s="122"/>
      <c r="E8" s="122"/>
      <c r="F8" s="122" t="s">
        <v>449</v>
      </c>
      <c r="G8" s="122"/>
      <c r="H8" s="122"/>
      <c r="I8" s="122"/>
      <c r="J8" s="122"/>
      <c r="K8" s="122"/>
      <c r="L8" s="122">
        <v>865001</v>
      </c>
      <c r="M8" s="122"/>
      <c r="N8" s="122"/>
      <c r="O8" s="122"/>
      <c r="P8" s="122"/>
      <c r="Q8" s="122"/>
      <c r="R8" s="122"/>
      <c r="S8" s="122"/>
      <c r="T8" s="122"/>
      <c r="U8" s="122"/>
      <c r="V8" s="122"/>
      <c r="W8" s="122"/>
      <c r="X8" s="122"/>
      <c r="Y8" s="122"/>
      <c r="Z8" s="122"/>
      <c r="AA8" s="122"/>
      <c r="AB8" s="122"/>
      <c r="AC8" s="122"/>
      <c r="AD8" s="122"/>
      <c r="AE8" s="122"/>
      <c r="AF8" s="122"/>
      <c r="AG8" s="122" t="s">
        <v>450</v>
      </c>
      <c r="AH8" s="122" t="s">
        <v>450</v>
      </c>
      <c r="AI8" s="122" t="s">
        <v>450</v>
      </c>
      <c r="AJ8" s="122" t="s">
        <v>450</v>
      </c>
      <c r="AK8" s="122" t="s">
        <v>450</v>
      </c>
      <c r="AL8" s="122" t="s">
        <v>450</v>
      </c>
      <c r="AM8" s="122" t="s">
        <v>450</v>
      </c>
      <c r="AN8" s="122" t="s">
        <v>450</v>
      </c>
      <c r="AO8" s="122" t="s">
        <v>450</v>
      </c>
      <c r="AP8" s="122" t="s">
        <v>450</v>
      </c>
      <c r="AQ8" s="122"/>
      <c r="AR8" s="122"/>
      <c r="AS8" s="122"/>
      <c r="AT8" s="122"/>
      <c r="AU8" s="122"/>
      <c r="AV8" s="122"/>
      <c r="AW8" s="122"/>
      <c r="AX8" s="122"/>
      <c r="AY8" s="122"/>
      <c r="AZ8" s="122"/>
      <c r="BA8" s="122"/>
      <c r="BB8" s="122"/>
      <c r="BC8" s="122"/>
      <c r="BD8" s="122"/>
      <c r="BE8" s="122"/>
      <c r="BF8" s="122"/>
      <c r="BG8" s="124" t="str">
        <f t="shared" si="0"/>
        <v>N</v>
      </c>
    </row>
    <row r="9" spans="2:59" x14ac:dyDescent="0.2">
      <c r="B9" s="122" t="s">
        <v>127</v>
      </c>
      <c r="C9" s="122" t="s">
        <v>471</v>
      </c>
      <c r="D9" s="122"/>
      <c r="E9" s="122"/>
      <c r="F9" s="122" t="s">
        <v>472</v>
      </c>
      <c r="G9" s="122" t="s">
        <v>456</v>
      </c>
      <c r="H9" s="122"/>
      <c r="I9" s="122" t="s">
        <v>473</v>
      </c>
      <c r="J9" s="122" t="s">
        <v>474</v>
      </c>
      <c r="K9" s="122" t="s">
        <v>475</v>
      </c>
      <c r="L9" s="122">
        <v>718343</v>
      </c>
      <c r="M9" s="122"/>
      <c r="N9" s="122"/>
      <c r="O9" s="122"/>
      <c r="P9" s="122" t="s">
        <v>459</v>
      </c>
      <c r="Q9" s="122"/>
      <c r="R9" s="122"/>
      <c r="S9" s="122" t="s">
        <v>476</v>
      </c>
      <c r="T9" s="122"/>
      <c r="U9" s="122"/>
      <c r="V9" s="122"/>
      <c r="W9" s="122"/>
      <c r="X9" s="122"/>
      <c r="Y9" s="122"/>
      <c r="Z9" s="122"/>
      <c r="AA9" s="122"/>
      <c r="AB9" s="122"/>
      <c r="AC9" s="122"/>
      <c r="AD9" s="122"/>
      <c r="AE9" s="122"/>
      <c r="AF9" s="122"/>
      <c r="AG9" s="122" t="s">
        <v>450</v>
      </c>
      <c r="AH9" s="122" t="s">
        <v>450</v>
      </c>
      <c r="AI9" s="122" t="s">
        <v>450</v>
      </c>
      <c r="AJ9" s="122" t="s">
        <v>450</v>
      </c>
      <c r="AK9" s="122" t="s">
        <v>450</v>
      </c>
      <c r="AL9" s="122" t="s">
        <v>450</v>
      </c>
      <c r="AM9" s="122" t="s">
        <v>450</v>
      </c>
      <c r="AN9" s="122" t="s">
        <v>450</v>
      </c>
      <c r="AO9" s="122" t="s">
        <v>450</v>
      </c>
      <c r="AP9" s="122" t="s">
        <v>450</v>
      </c>
      <c r="AQ9" s="122"/>
      <c r="AR9" s="122"/>
      <c r="AS9" s="122"/>
      <c r="AT9" s="122"/>
      <c r="AU9" s="122"/>
      <c r="AV9" s="122" t="s">
        <v>477</v>
      </c>
      <c r="AW9" s="122"/>
      <c r="AX9" s="122" t="s">
        <v>459</v>
      </c>
      <c r="AY9" s="122" t="s">
        <v>478</v>
      </c>
      <c r="AZ9" s="122"/>
      <c r="BA9" s="122">
        <v>2539</v>
      </c>
      <c r="BB9" s="122">
        <v>37349</v>
      </c>
      <c r="BC9" s="122"/>
      <c r="BD9" s="122">
        <v>45693</v>
      </c>
      <c r="BE9" s="122">
        <v>2146</v>
      </c>
      <c r="BF9" s="122"/>
      <c r="BG9" s="124" t="str">
        <f t="shared" si="0"/>
        <v>N</v>
      </c>
    </row>
    <row r="10" spans="2:59" x14ac:dyDescent="0.2">
      <c r="B10" s="122" t="s">
        <v>129</v>
      </c>
      <c r="C10" s="122" t="s">
        <v>479</v>
      </c>
      <c r="D10" s="122" t="s">
        <v>480</v>
      </c>
      <c r="E10" s="122"/>
      <c r="F10" s="122" t="s">
        <v>456</v>
      </c>
      <c r="G10" s="122" t="s">
        <v>456</v>
      </c>
      <c r="H10" s="122">
        <v>4</v>
      </c>
      <c r="I10" s="122" t="s">
        <v>481</v>
      </c>
      <c r="J10" s="122"/>
      <c r="K10" s="122" t="s">
        <v>482</v>
      </c>
      <c r="L10" s="122">
        <v>1146599</v>
      </c>
      <c r="M10" s="122"/>
      <c r="N10" s="122"/>
      <c r="O10" s="122"/>
      <c r="P10" s="122" t="s">
        <v>459</v>
      </c>
      <c r="Q10" s="122"/>
      <c r="R10" s="122"/>
      <c r="S10" s="122" t="s">
        <v>483</v>
      </c>
      <c r="T10" s="122"/>
      <c r="U10" s="122"/>
      <c r="V10" s="122"/>
      <c r="W10" s="122"/>
      <c r="X10" s="122"/>
      <c r="Y10" s="122"/>
      <c r="Z10" s="122"/>
      <c r="AA10" s="122">
        <v>1</v>
      </c>
      <c r="AB10" s="122"/>
      <c r="AC10" s="122"/>
      <c r="AD10" s="122"/>
      <c r="AE10" s="122"/>
      <c r="AF10" s="122"/>
      <c r="AG10" s="122" t="s">
        <v>461</v>
      </c>
      <c r="AH10" s="122" t="s">
        <v>461</v>
      </c>
      <c r="AI10" s="122" t="s">
        <v>461</v>
      </c>
      <c r="AJ10" s="122" t="s">
        <v>461</v>
      </c>
      <c r="AK10" s="122" t="s">
        <v>461</v>
      </c>
      <c r="AL10" s="122" t="s">
        <v>461</v>
      </c>
      <c r="AM10" s="122" t="s">
        <v>461</v>
      </c>
      <c r="AN10" s="122" t="s">
        <v>461</v>
      </c>
      <c r="AO10" s="122" t="s">
        <v>461</v>
      </c>
      <c r="AP10" s="122" t="s">
        <v>461</v>
      </c>
      <c r="AQ10" s="122"/>
      <c r="AR10" s="122"/>
      <c r="AS10" s="122"/>
      <c r="AT10" s="122"/>
      <c r="AU10" s="122"/>
      <c r="AV10" s="122" t="s">
        <v>484</v>
      </c>
      <c r="AW10" s="122"/>
      <c r="AX10" s="122" t="s">
        <v>485</v>
      </c>
      <c r="AY10" s="122" t="s">
        <v>478</v>
      </c>
      <c r="AZ10" s="122"/>
      <c r="BA10" s="122">
        <v>2539</v>
      </c>
      <c r="BB10" s="122">
        <v>44532</v>
      </c>
      <c r="BC10" s="122"/>
      <c r="BD10" s="122">
        <v>46052</v>
      </c>
      <c r="BE10" s="122">
        <v>2146</v>
      </c>
      <c r="BF10" s="122"/>
      <c r="BG10" s="124" t="str">
        <f t="shared" si="0"/>
        <v>Y</v>
      </c>
    </row>
    <row r="11" spans="2:59" x14ac:dyDescent="0.2">
      <c r="B11" s="122" t="s">
        <v>486</v>
      </c>
      <c r="C11" s="122" t="s">
        <v>487</v>
      </c>
      <c r="D11" s="122"/>
      <c r="E11" s="122"/>
      <c r="F11" s="122" t="s">
        <v>456</v>
      </c>
      <c r="G11" s="122" t="s">
        <v>456</v>
      </c>
      <c r="H11" s="122"/>
      <c r="I11" s="122" t="s">
        <v>488</v>
      </c>
      <c r="J11" s="122"/>
      <c r="K11" s="122" t="s">
        <v>489</v>
      </c>
      <c r="L11" s="122">
        <v>569895</v>
      </c>
      <c r="M11" s="122"/>
      <c r="N11" s="122"/>
      <c r="O11" s="122"/>
      <c r="P11" s="122" t="s">
        <v>490</v>
      </c>
      <c r="Q11" s="122" t="s">
        <v>459</v>
      </c>
      <c r="R11" s="122"/>
      <c r="S11" s="122" t="s">
        <v>483</v>
      </c>
      <c r="T11" s="122" t="s">
        <v>491</v>
      </c>
      <c r="U11" s="122"/>
      <c r="V11" s="122" t="s">
        <v>492</v>
      </c>
      <c r="W11" s="122"/>
      <c r="X11" s="122"/>
      <c r="Y11" s="122"/>
      <c r="Z11" s="122"/>
      <c r="AA11" s="122">
        <v>1</v>
      </c>
      <c r="AB11" s="122"/>
      <c r="AC11" s="122"/>
      <c r="AD11" s="122"/>
      <c r="AE11" s="122"/>
      <c r="AF11" s="122"/>
      <c r="AG11" s="122" t="s">
        <v>461</v>
      </c>
      <c r="AH11" s="122" t="s">
        <v>461</v>
      </c>
      <c r="AI11" s="122" t="s">
        <v>461</v>
      </c>
      <c r="AJ11" s="122" t="s">
        <v>461</v>
      </c>
      <c r="AK11" s="122" t="s">
        <v>461</v>
      </c>
      <c r="AL11" s="122" t="s">
        <v>461</v>
      </c>
      <c r="AM11" s="122" t="s">
        <v>461</v>
      </c>
      <c r="AN11" s="122" t="s">
        <v>461</v>
      </c>
      <c r="AO11" s="122" t="s">
        <v>461</v>
      </c>
      <c r="AP11" s="122" t="s">
        <v>461</v>
      </c>
      <c r="AQ11" s="122"/>
      <c r="AR11" s="122"/>
      <c r="AS11" s="122"/>
      <c r="AT11" s="122"/>
      <c r="AU11" s="122"/>
      <c r="AV11" s="122" t="s">
        <v>493</v>
      </c>
      <c r="AW11" s="122"/>
      <c r="AX11" s="122" t="s">
        <v>494</v>
      </c>
      <c r="AY11" s="122"/>
      <c r="AZ11" s="122"/>
      <c r="BA11" s="122">
        <v>2539</v>
      </c>
      <c r="BB11" s="122">
        <v>46023</v>
      </c>
      <c r="BC11" s="122"/>
      <c r="BD11" s="122">
        <v>46009</v>
      </c>
      <c r="BE11" s="122">
        <v>2259</v>
      </c>
      <c r="BF11" s="122"/>
      <c r="BG11" s="124" t="str">
        <f t="shared" si="0"/>
        <v>Y</v>
      </c>
    </row>
    <row r="12" spans="2:59" x14ac:dyDescent="0.2">
      <c r="B12" s="122" t="s">
        <v>495</v>
      </c>
      <c r="C12" s="122" t="s">
        <v>487</v>
      </c>
      <c r="D12" s="122"/>
      <c r="E12" s="122"/>
      <c r="F12" s="122" t="s">
        <v>456</v>
      </c>
      <c r="G12" s="122" t="s">
        <v>456</v>
      </c>
      <c r="H12" s="122"/>
      <c r="I12" s="122" t="s">
        <v>496</v>
      </c>
      <c r="J12" s="122"/>
      <c r="K12" s="122" t="s">
        <v>492</v>
      </c>
      <c r="L12" s="122">
        <v>11101</v>
      </c>
      <c r="M12" s="122"/>
      <c r="N12" s="122"/>
      <c r="O12" s="122"/>
      <c r="P12" s="122" t="s">
        <v>497</v>
      </c>
      <c r="Q12" s="122" t="s">
        <v>459</v>
      </c>
      <c r="R12" s="122"/>
      <c r="S12" s="122" t="s">
        <v>467</v>
      </c>
      <c r="T12" s="122" t="s">
        <v>498</v>
      </c>
      <c r="U12" s="122"/>
      <c r="V12" s="122" t="s">
        <v>489</v>
      </c>
      <c r="W12" s="122"/>
      <c r="X12" s="122"/>
      <c r="Y12" s="122"/>
      <c r="Z12" s="122"/>
      <c r="AA12" s="122">
        <v>1</v>
      </c>
      <c r="AB12" s="122"/>
      <c r="AC12" s="122"/>
      <c r="AD12" s="122"/>
      <c r="AE12" s="122"/>
      <c r="AF12" s="122"/>
      <c r="AG12" s="122" t="s">
        <v>461</v>
      </c>
      <c r="AH12" s="122" t="s">
        <v>461</v>
      </c>
      <c r="AI12" s="122" t="s">
        <v>461</v>
      </c>
      <c r="AJ12" s="122" t="s">
        <v>461</v>
      </c>
      <c r="AK12" s="122" t="s">
        <v>461</v>
      </c>
      <c r="AL12" s="122" t="s">
        <v>461</v>
      </c>
      <c r="AM12" s="122" t="s">
        <v>461</v>
      </c>
      <c r="AN12" s="122" t="s">
        <v>461</v>
      </c>
      <c r="AO12" s="122" t="s">
        <v>461</v>
      </c>
      <c r="AP12" s="122" t="s">
        <v>461</v>
      </c>
      <c r="AQ12" s="122"/>
      <c r="AR12" s="122"/>
      <c r="AS12" s="122"/>
      <c r="AT12" s="122"/>
      <c r="AU12" s="122"/>
      <c r="AV12" s="122" t="s">
        <v>493</v>
      </c>
      <c r="AW12" s="122"/>
      <c r="AX12" s="122" t="s">
        <v>494</v>
      </c>
      <c r="AY12" s="122"/>
      <c r="AZ12" s="122"/>
      <c r="BA12" s="122">
        <v>2539</v>
      </c>
      <c r="BB12" s="122">
        <v>46023</v>
      </c>
      <c r="BC12" s="122"/>
      <c r="BD12" s="122">
        <v>46009</v>
      </c>
      <c r="BE12" s="122">
        <v>2210</v>
      </c>
      <c r="BF12" s="122"/>
      <c r="BG12" s="124" t="str">
        <f t="shared" si="0"/>
        <v>Y</v>
      </c>
    </row>
    <row r="13" spans="2:59" x14ac:dyDescent="0.2">
      <c r="B13" s="122" t="s">
        <v>499</v>
      </c>
      <c r="C13" s="122" t="s">
        <v>500</v>
      </c>
      <c r="D13" s="122"/>
      <c r="E13" s="122"/>
      <c r="F13" s="122" t="s">
        <v>449</v>
      </c>
      <c r="G13" s="122" t="s">
        <v>449</v>
      </c>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t="s">
        <v>450</v>
      </c>
      <c r="AH13" s="122" t="s">
        <v>450</v>
      </c>
      <c r="AI13" s="122" t="s">
        <v>450</v>
      </c>
      <c r="AJ13" s="122" t="s">
        <v>450</v>
      </c>
      <c r="AK13" s="122" t="s">
        <v>450</v>
      </c>
      <c r="AL13" s="122" t="s">
        <v>450</v>
      </c>
      <c r="AM13" s="122" t="s">
        <v>450</v>
      </c>
      <c r="AN13" s="122" t="s">
        <v>450</v>
      </c>
      <c r="AO13" s="122" t="s">
        <v>450</v>
      </c>
      <c r="AP13" s="122" t="s">
        <v>450</v>
      </c>
      <c r="AQ13" s="122"/>
      <c r="AR13" s="122"/>
      <c r="AS13" s="122"/>
      <c r="AT13" s="122"/>
      <c r="AU13" s="122"/>
      <c r="AV13" s="122"/>
      <c r="AW13" s="122"/>
      <c r="AX13" s="122"/>
      <c r="AY13" s="122"/>
      <c r="AZ13" s="122"/>
      <c r="BA13" s="122"/>
      <c r="BB13" s="122"/>
      <c r="BC13" s="122"/>
      <c r="BD13" s="122"/>
      <c r="BE13" s="122"/>
      <c r="BF13" s="122"/>
      <c r="BG13" s="124" t="str">
        <f t="shared" si="0"/>
        <v>N</v>
      </c>
    </row>
    <row r="14" spans="2:59" x14ac:dyDescent="0.2">
      <c r="B14" s="122" t="s">
        <v>501</v>
      </c>
      <c r="C14" s="122" t="s">
        <v>502</v>
      </c>
      <c r="D14" s="122"/>
      <c r="E14" s="122"/>
      <c r="F14" s="122" t="s">
        <v>456</v>
      </c>
      <c r="G14" s="122" t="s">
        <v>456</v>
      </c>
      <c r="H14" s="122"/>
      <c r="I14" s="122" t="s">
        <v>503</v>
      </c>
      <c r="J14" s="122"/>
      <c r="K14" s="122" t="s">
        <v>504</v>
      </c>
      <c r="L14" s="122">
        <v>512974</v>
      </c>
      <c r="M14" s="122"/>
      <c r="N14" s="122"/>
      <c r="O14" s="122"/>
      <c r="P14" s="122" t="s">
        <v>485</v>
      </c>
      <c r="Q14" s="122"/>
      <c r="R14" s="122"/>
      <c r="S14" s="122" t="s">
        <v>505</v>
      </c>
      <c r="T14" s="122"/>
      <c r="U14" s="122"/>
      <c r="V14" s="122"/>
      <c r="W14" s="122"/>
      <c r="X14" s="122"/>
      <c r="Y14" s="122"/>
      <c r="Z14" s="122"/>
      <c r="AA14" s="122"/>
      <c r="AB14" s="122"/>
      <c r="AC14" s="122"/>
      <c r="AD14" s="122"/>
      <c r="AE14" s="122"/>
      <c r="AF14" s="122"/>
      <c r="AG14" s="122" t="s">
        <v>461</v>
      </c>
      <c r="AH14" s="122" t="s">
        <v>461</v>
      </c>
      <c r="AI14" s="122" t="s">
        <v>461</v>
      </c>
      <c r="AJ14" s="122" t="s">
        <v>461</v>
      </c>
      <c r="AK14" s="122" t="s">
        <v>461</v>
      </c>
      <c r="AL14" s="122" t="s">
        <v>461</v>
      </c>
      <c r="AM14" s="122" t="s">
        <v>461</v>
      </c>
      <c r="AN14" s="122" t="s">
        <v>461</v>
      </c>
      <c r="AO14" s="122" t="s">
        <v>461</v>
      </c>
      <c r="AP14" s="122" t="s">
        <v>461</v>
      </c>
      <c r="AQ14" s="122"/>
      <c r="AR14" s="122"/>
      <c r="AS14" s="122"/>
      <c r="AT14" s="122"/>
      <c r="AU14" s="122"/>
      <c r="AV14" s="122" t="s">
        <v>506</v>
      </c>
      <c r="AW14" s="122"/>
      <c r="AX14" s="122" t="s">
        <v>507</v>
      </c>
      <c r="AY14" s="122" t="s">
        <v>478</v>
      </c>
      <c r="AZ14" s="122"/>
      <c r="BA14" s="122">
        <v>2539</v>
      </c>
      <c r="BB14" s="122">
        <v>35689</v>
      </c>
      <c r="BC14" s="122"/>
      <c r="BD14" s="122">
        <v>45617</v>
      </c>
      <c r="BE14" s="122">
        <v>2144</v>
      </c>
      <c r="BF14" s="122"/>
      <c r="BG14" s="124" t="str">
        <f t="shared" si="0"/>
        <v>Y</v>
      </c>
    </row>
    <row r="15" spans="2:59" x14ac:dyDescent="0.2">
      <c r="B15" s="122" t="s">
        <v>126</v>
      </c>
      <c r="C15" s="122" t="s">
        <v>508</v>
      </c>
      <c r="D15" s="122"/>
      <c r="E15" s="122"/>
      <c r="F15" s="122" t="s">
        <v>456</v>
      </c>
      <c r="G15" s="122" t="s">
        <v>456</v>
      </c>
      <c r="H15" s="122">
        <v>4</v>
      </c>
      <c r="I15" s="122" t="s">
        <v>509</v>
      </c>
      <c r="J15" s="122"/>
      <c r="K15" s="122" t="s">
        <v>510</v>
      </c>
      <c r="L15" s="122">
        <v>629561</v>
      </c>
      <c r="M15" s="122"/>
      <c r="N15" s="122"/>
      <c r="O15" s="122"/>
      <c r="P15" s="122" t="s">
        <v>511</v>
      </c>
      <c r="Q15" s="122" t="s">
        <v>459</v>
      </c>
      <c r="R15" s="122"/>
      <c r="S15" s="122" t="s">
        <v>467</v>
      </c>
      <c r="T15" s="122"/>
      <c r="U15" s="122"/>
      <c r="V15" s="122"/>
      <c r="W15" s="122"/>
      <c r="X15" s="122"/>
      <c r="Y15" s="122"/>
      <c r="Z15" s="122"/>
      <c r="AA15" s="122">
        <v>1</v>
      </c>
      <c r="AB15" s="122"/>
      <c r="AC15" s="122"/>
      <c r="AD15" s="122"/>
      <c r="AE15" s="122"/>
      <c r="AF15" s="122"/>
      <c r="AG15" s="122" t="s">
        <v>461</v>
      </c>
      <c r="AH15" s="122" t="s">
        <v>461</v>
      </c>
      <c r="AI15" s="122" t="s">
        <v>461</v>
      </c>
      <c r="AJ15" s="122" t="s">
        <v>461</v>
      </c>
      <c r="AK15" s="122" t="s">
        <v>461</v>
      </c>
      <c r="AL15" s="122" t="s">
        <v>461</v>
      </c>
      <c r="AM15" s="122" t="s">
        <v>461</v>
      </c>
      <c r="AN15" s="122" t="s">
        <v>461</v>
      </c>
      <c r="AO15" s="122" t="s">
        <v>461</v>
      </c>
      <c r="AP15" s="122" t="s">
        <v>461</v>
      </c>
      <c r="AQ15" s="122"/>
      <c r="AR15" s="122"/>
      <c r="AS15" s="122"/>
      <c r="AT15" s="122"/>
      <c r="AU15" s="122"/>
      <c r="AV15" s="122" t="s">
        <v>512</v>
      </c>
      <c r="AW15" s="122"/>
      <c r="AX15" s="122" t="s">
        <v>511</v>
      </c>
      <c r="AY15" s="122" t="s">
        <v>478</v>
      </c>
      <c r="AZ15" s="122"/>
      <c r="BA15" s="122">
        <v>2154</v>
      </c>
      <c r="BB15" s="122">
        <v>39298</v>
      </c>
      <c r="BC15" s="122"/>
      <c r="BD15" s="122">
        <v>46001</v>
      </c>
      <c r="BE15" s="122">
        <v>2032</v>
      </c>
      <c r="BF15" s="122"/>
      <c r="BG15" s="124" t="str">
        <f t="shared" si="0"/>
        <v>Y</v>
      </c>
    </row>
    <row r="16" spans="2:59" x14ac:dyDescent="0.2">
      <c r="B16" s="122" t="s">
        <v>513</v>
      </c>
      <c r="C16" s="122" t="s">
        <v>508</v>
      </c>
      <c r="D16" s="122"/>
      <c r="E16" s="122"/>
      <c r="F16" s="122" t="s">
        <v>456</v>
      </c>
      <c r="G16" s="122" t="s">
        <v>456</v>
      </c>
      <c r="H16" s="122">
        <v>4</v>
      </c>
      <c r="I16" s="122" t="s">
        <v>509</v>
      </c>
      <c r="J16" s="122"/>
      <c r="K16" s="122" t="s">
        <v>514</v>
      </c>
      <c r="L16" s="122">
        <v>450332</v>
      </c>
      <c r="M16" s="122"/>
      <c r="N16" s="122"/>
      <c r="O16" s="122"/>
      <c r="P16" s="122" t="s">
        <v>511</v>
      </c>
      <c r="Q16" s="122" t="s">
        <v>459</v>
      </c>
      <c r="R16" s="122"/>
      <c r="S16" s="122" t="s">
        <v>515</v>
      </c>
      <c r="T16" s="122"/>
      <c r="U16" s="122"/>
      <c r="V16" s="122"/>
      <c r="W16" s="122"/>
      <c r="X16" s="122"/>
      <c r="Y16" s="122"/>
      <c r="Z16" s="122"/>
      <c r="AA16" s="122"/>
      <c r="AB16" s="122"/>
      <c r="AC16" s="122"/>
      <c r="AD16" s="122"/>
      <c r="AE16" s="122"/>
      <c r="AF16" s="122"/>
      <c r="AG16" s="122" t="s">
        <v>461</v>
      </c>
      <c r="AH16" s="122" t="s">
        <v>461</v>
      </c>
      <c r="AI16" s="122" t="s">
        <v>461</v>
      </c>
      <c r="AJ16" s="122" t="s">
        <v>461</v>
      </c>
      <c r="AK16" s="122" t="s">
        <v>461</v>
      </c>
      <c r="AL16" s="122" t="s">
        <v>461</v>
      </c>
      <c r="AM16" s="122" t="s">
        <v>461</v>
      </c>
      <c r="AN16" s="122" t="s">
        <v>461</v>
      </c>
      <c r="AO16" s="122" t="s">
        <v>461</v>
      </c>
      <c r="AP16" s="122" t="s">
        <v>461</v>
      </c>
      <c r="AQ16" s="122"/>
      <c r="AR16" s="122"/>
      <c r="AS16" s="122"/>
      <c r="AT16" s="122"/>
      <c r="AU16" s="122"/>
      <c r="AV16" s="122" t="s">
        <v>512</v>
      </c>
      <c r="AW16" s="122"/>
      <c r="AX16" s="122" t="s">
        <v>511</v>
      </c>
      <c r="AY16" s="122" t="s">
        <v>478</v>
      </c>
      <c r="AZ16" s="122"/>
      <c r="BA16" s="122">
        <v>2154</v>
      </c>
      <c r="BB16" s="122">
        <v>39298</v>
      </c>
      <c r="BC16" s="122"/>
      <c r="BD16" s="122">
        <v>46001</v>
      </c>
      <c r="BE16" s="122">
        <v>2032</v>
      </c>
      <c r="BF16" s="122"/>
      <c r="BG16" s="124" t="str">
        <f t="shared" si="0"/>
        <v>Y</v>
      </c>
    </row>
    <row r="17" spans="2:59" x14ac:dyDescent="0.2">
      <c r="B17" s="122" t="s">
        <v>235</v>
      </c>
      <c r="C17" s="122" t="s">
        <v>516</v>
      </c>
      <c r="D17" s="122" t="s">
        <v>517</v>
      </c>
      <c r="E17" s="122"/>
      <c r="F17" s="122" t="s">
        <v>456</v>
      </c>
      <c r="G17" s="122" t="s">
        <v>456</v>
      </c>
      <c r="H17" s="122"/>
      <c r="I17" s="122" t="s">
        <v>518</v>
      </c>
      <c r="J17" s="122"/>
      <c r="K17" s="122" t="s">
        <v>519</v>
      </c>
      <c r="L17" s="122">
        <v>1004141</v>
      </c>
      <c r="M17" s="122"/>
      <c r="N17" s="122"/>
      <c r="O17" s="122"/>
      <c r="P17" s="122" t="s">
        <v>459</v>
      </c>
      <c r="Q17" s="122"/>
      <c r="R17" s="122"/>
      <c r="S17" s="122" t="s">
        <v>467</v>
      </c>
      <c r="T17" s="122"/>
      <c r="U17" s="122"/>
      <c r="V17" s="122"/>
      <c r="W17" s="122"/>
      <c r="X17" s="122"/>
      <c r="Y17" s="122"/>
      <c r="Z17" s="122"/>
      <c r="AA17" s="122">
        <v>1</v>
      </c>
      <c r="AB17" s="122"/>
      <c r="AC17" s="122"/>
      <c r="AD17" s="122"/>
      <c r="AE17" s="122"/>
      <c r="AF17" s="122"/>
      <c r="AG17" s="122" t="s">
        <v>461</v>
      </c>
      <c r="AH17" s="122" t="s">
        <v>461</v>
      </c>
      <c r="AI17" s="122" t="s">
        <v>461</v>
      </c>
      <c r="AJ17" s="122" t="s">
        <v>461</v>
      </c>
      <c r="AK17" s="122" t="s">
        <v>461</v>
      </c>
      <c r="AL17" s="122" t="s">
        <v>461</v>
      </c>
      <c r="AM17" s="122" t="s">
        <v>461</v>
      </c>
      <c r="AN17" s="122" t="s">
        <v>461</v>
      </c>
      <c r="AO17" s="122" t="s">
        <v>461</v>
      </c>
      <c r="AP17" s="122" t="s">
        <v>461</v>
      </c>
      <c r="AQ17" s="122"/>
      <c r="AR17" s="122"/>
      <c r="AS17" s="122"/>
      <c r="AT17" s="122"/>
      <c r="AU17" s="122"/>
      <c r="AV17" s="122" t="s">
        <v>520</v>
      </c>
      <c r="AW17" s="122"/>
      <c r="AX17" s="122" t="s">
        <v>459</v>
      </c>
      <c r="AY17" s="122" t="s">
        <v>478</v>
      </c>
      <c r="AZ17" s="122"/>
      <c r="BA17" s="122">
        <v>2539</v>
      </c>
      <c r="BB17" s="122">
        <v>42454</v>
      </c>
      <c r="BC17" s="122"/>
      <c r="BD17" s="122">
        <v>46013</v>
      </c>
      <c r="BE17" s="122">
        <v>2146</v>
      </c>
      <c r="BF17" s="122"/>
      <c r="BG17" s="124" t="str">
        <f t="shared" si="0"/>
        <v>Y</v>
      </c>
    </row>
    <row r="18" spans="2:59" x14ac:dyDescent="0.2">
      <c r="B18" s="122" t="s">
        <v>521</v>
      </c>
      <c r="C18" s="122" t="s">
        <v>522</v>
      </c>
      <c r="D18" s="122"/>
      <c r="E18" s="122"/>
      <c r="F18" s="122" t="s">
        <v>449</v>
      </c>
      <c r="G18" s="122"/>
      <c r="H18" s="122"/>
      <c r="I18" s="122"/>
      <c r="J18" s="122"/>
      <c r="K18" s="122"/>
      <c r="L18" s="122">
        <v>825905</v>
      </c>
      <c r="M18" s="122"/>
      <c r="N18" s="122"/>
      <c r="O18" s="122"/>
      <c r="P18" s="122"/>
      <c r="Q18" s="122"/>
      <c r="R18" s="122"/>
      <c r="S18" s="122"/>
      <c r="T18" s="122"/>
      <c r="U18" s="122"/>
      <c r="V18" s="122"/>
      <c r="W18" s="122"/>
      <c r="X18" s="122"/>
      <c r="Y18" s="122"/>
      <c r="Z18" s="122"/>
      <c r="AA18" s="122"/>
      <c r="AB18" s="122"/>
      <c r="AC18" s="122"/>
      <c r="AD18" s="122"/>
      <c r="AE18" s="122"/>
      <c r="AF18" s="122"/>
      <c r="AG18" s="122" t="s">
        <v>450</v>
      </c>
      <c r="AH18" s="122" t="s">
        <v>450</v>
      </c>
      <c r="AI18" s="122" t="s">
        <v>450</v>
      </c>
      <c r="AJ18" s="122" t="s">
        <v>450</v>
      </c>
      <c r="AK18" s="122" t="s">
        <v>450</v>
      </c>
      <c r="AL18" s="122" t="s">
        <v>450</v>
      </c>
      <c r="AM18" s="122" t="s">
        <v>450</v>
      </c>
      <c r="AN18" s="122" t="s">
        <v>450</v>
      </c>
      <c r="AO18" s="122" t="s">
        <v>450</v>
      </c>
      <c r="AP18" s="122" t="s">
        <v>450</v>
      </c>
      <c r="AQ18" s="122"/>
      <c r="AR18" s="122"/>
      <c r="AS18" s="122"/>
      <c r="AT18" s="122"/>
      <c r="AU18" s="122"/>
      <c r="AV18" s="122"/>
      <c r="AW18" s="122"/>
      <c r="AX18" s="122"/>
      <c r="AY18" s="122"/>
      <c r="AZ18" s="122"/>
      <c r="BA18" s="122"/>
      <c r="BB18" s="122"/>
      <c r="BC18" s="122"/>
      <c r="BD18" s="122"/>
      <c r="BE18" s="122"/>
      <c r="BF18" s="122"/>
      <c r="BG18" s="124" t="str">
        <f t="shared" si="0"/>
        <v>N</v>
      </c>
    </row>
    <row r="19" spans="2:59" x14ac:dyDescent="0.2">
      <c r="B19" s="122" t="s">
        <v>133</v>
      </c>
      <c r="C19" s="122" t="s">
        <v>523</v>
      </c>
      <c r="D19" s="122"/>
      <c r="E19" s="122"/>
      <c r="F19" s="122" t="s">
        <v>456</v>
      </c>
      <c r="G19" s="122" t="s">
        <v>456</v>
      </c>
      <c r="H19" s="122">
        <v>4</v>
      </c>
      <c r="I19" s="122" t="s">
        <v>524</v>
      </c>
      <c r="J19" s="122"/>
      <c r="K19" s="122" t="s">
        <v>525</v>
      </c>
      <c r="L19" s="122">
        <v>1190377</v>
      </c>
      <c r="M19" s="122"/>
      <c r="N19" s="122"/>
      <c r="O19" s="122"/>
      <c r="P19" s="122" t="s">
        <v>459</v>
      </c>
      <c r="Q19" s="122"/>
      <c r="R19" s="122"/>
      <c r="S19" s="122"/>
      <c r="T19" s="122"/>
      <c r="U19" s="122"/>
      <c r="V19" s="122"/>
      <c r="W19" s="122"/>
      <c r="X19" s="122"/>
      <c r="Y19" s="122"/>
      <c r="Z19" s="122"/>
      <c r="AA19" s="122"/>
      <c r="AB19" s="122"/>
      <c r="AC19" s="122"/>
      <c r="AD19" s="122"/>
      <c r="AE19" s="122"/>
      <c r="AF19" s="122"/>
      <c r="AG19" s="122" t="s">
        <v>461</v>
      </c>
      <c r="AH19" s="122" t="s">
        <v>461</v>
      </c>
      <c r="AI19" s="122" t="s">
        <v>461</v>
      </c>
      <c r="AJ19" s="122" t="s">
        <v>461</v>
      </c>
      <c r="AK19" s="122" t="s">
        <v>461</v>
      </c>
      <c r="AL19" s="122" t="s">
        <v>461</v>
      </c>
      <c r="AM19" s="122" t="s">
        <v>461</v>
      </c>
      <c r="AN19" s="122" t="s">
        <v>461</v>
      </c>
      <c r="AO19" s="122" t="s">
        <v>461</v>
      </c>
      <c r="AP19" s="122" t="s">
        <v>461</v>
      </c>
      <c r="AQ19" s="122"/>
      <c r="AR19" s="122"/>
      <c r="AS19" s="122"/>
      <c r="AT19" s="122"/>
      <c r="AU19" s="122"/>
      <c r="AV19" s="122" t="s">
        <v>526</v>
      </c>
      <c r="AW19" s="122"/>
      <c r="AX19" s="122" t="s">
        <v>527</v>
      </c>
      <c r="AY19" s="122" t="s">
        <v>478</v>
      </c>
      <c r="AZ19" s="122"/>
      <c r="BA19" s="122">
        <v>2539</v>
      </c>
      <c r="BB19" s="122">
        <v>45200</v>
      </c>
      <c r="BC19" s="122"/>
      <c r="BD19" s="122">
        <v>46030</v>
      </c>
      <c r="BE19" s="122">
        <v>2146</v>
      </c>
      <c r="BF19" s="122"/>
      <c r="BG19" s="124" t="str">
        <f t="shared" si="0"/>
        <v>Y</v>
      </c>
    </row>
    <row r="20" spans="2:59" x14ac:dyDescent="0.2">
      <c r="B20" s="122" t="s">
        <v>135</v>
      </c>
      <c r="C20" s="122" t="s">
        <v>528</v>
      </c>
      <c r="D20" s="122"/>
      <c r="E20" s="122"/>
      <c r="F20" s="122" t="s">
        <v>456</v>
      </c>
      <c r="G20" s="122" t="s">
        <v>456</v>
      </c>
      <c r="H20" s="122">
        <v>4</v>
      </c>
      <c r="I20" s="122" t="s">
        <v>529</v>
      </c>
      <c r="J20" s="122"/>
      <c r="K20" s="122" t="s">
        <v>530</v>
      </c>
      <c r="L20" s="122">
        <v>801305</v>
      </c>
      <c r="M20" s="122"/>
      <c r="N20" s="122"/>
      <c r="O20" s="122"/>
      <c r="P20" s="122" t="s">
        <v>459</v>
      </c>
      <c r="Q20" s="122"/>
      <c r="R20" s="122"/>
      <c r="S20" s="122" t="s">
        <v>483</v>
      </c>
      <c r="T20" s="122" t="s">
        <v>531</v>
      </c>
      <c r="U20" s="122" t="s">
        <v>532</v>
      </c>
      <c r="V20" s="122"/>
      <c r="W20" s="122" t="s">
        <v>533</v>
      </c>
      <c r="X20" s="122"/>
      <c r="Y20" s="122"/>
      <c r="Z20" s="122"/>
      <c r="AA20" s="122"/>
      <c r="AB20" s="122"/>
      <c r="AC20" s="122"/>
      <c r="AD20" s="122"/>
      <c r="AE20" s="122"/>
      <c r="AF20" s="122"/>
      <c r="AG20" s="122" t="s">
        <v>461</v>
      </c>
      <c r="AH20" s="122" t="s">
        <v>461</v>
      </c>
      <c r="AI20" s="122" t="s">
        <v>461</v>
      </c>
      <c r="AJ20" s="122" t="s">
        <v>461</v>
      </c>
      <c r="AK20" s="122" t="s">
        <v>461</v>
      </c>
      <c r="AL20" s="122" t="s">
        <v>461</v>
      </c>
      <c r="AM20" s="122" t="s">
        <v>461</v>
      </c>
      <c r="AN20" s="122" t="s">
        <v>461</v>
      </c>
      <c r="AO20" s="122" t="s">
        <v>461</v>
      </c>
      <c r="AP20" s="122" t="s">
        <v>461</v>
      </c>
      <c r="AQ20" s="122"/>
      <c r="AR20" s="122"/>
      <c r="AS20" s="122"/>
      <c r="AT20" s="122"/>
      <c r="AU20" s="122"/>
      <c r="AV20" s="122" t="s">
        <v>534</v>
      </c>
      <c r="AW20" s="122"/>
      <c r="AX20" s="122" t="s">
        <v>535</v>
      </c>
      <c r="AY20" s="122" t="s">
        <v>478</v>
      </c>
      <c r="AZ20" s="122"/>
      <c r="BA20" s="122">
        <v>2539</v>
      </c>
      <c r="BB20" s="122">
        <v>39995</v>
      </c>
      <c r="BC20" s="122"/>
      <c r="BD20" s="122">
        <v>46005</v>
      </c>
      <c r="BE20" s="122">
        <v>2146</v>
      </c>
      <c r="BF20" s="122"/>
      <c r="BG20" s="124" t="str">
        <f t="shared" si="0"/>
        <v>Y</v>
      </c>
    </row>
    <row r="21" spans="2:59" x14ac:dyDescent="0.2">
      <c r="B21" s="122" t="s">
        <v>137</v>
      </c>
      <c r="C21" s="122" t="s">
        <v>536</v>
      </c>
      <c r="D21" s="122"/>
      <c r="E21" s="122"/>
      <c r="F21" s="122" t="s">
        <v>456</v>
      </c>
      <c r="G21" s="122" t="s">
        <v>456</v>
      </c>
      <c r="H21" s="122"/>
      <c r="I21" s="122" t="s">
        <v>537</v>
      </c>
      <c r="J21" s="122" t="s">
        <v>538</v>
      </c>
      <c r="K21" s="122"/>
      <c r="L21" s="122">
        <v>656518</v>
      </c>
      <c r="M21" s="122"/>
      <c r="N21" s="122"/>
      <c r="O21" s="122"/>
      <c r="P21" s="122" t="s">
        <v>459</v>
      </c>
      <c r="Q21" s="122"/>
      <c r="R21" s="122"/>
      <c r="S21" s="122" t="s">
        <v>539</v>
      </c>
      <c r="T21" s="122"/>
      <c r="U21" s="122"/>
      <c r="V21" s="122"/>
      <c r="W21" s="122"/>
      <c r="X21" s="122"/>
      <c r="Y21" s="122"/>
      <c r="Z21" s="122"/>
      <c r="AA21" s="122"/>
      <c r="AB21" s="122"/>
      <c r="AC21" s="122"/>
      <c r="AD21" s="122"/>
      <c r="AE21" s="122"/>
      <c r="AF21" s="122"/>
      <c r="AG21" s="122" t="s">
        <v>461</v>
      </c>
      <c r="AH21" s="122" t="s">
        <v>461</v>
      </c>
      <c r="AI21" s="122" t="s">
        <v>450</v>
      </c>
      <c r="AJ21" s="122" t="s">
        <v>461</v>
      </c>
      <c r="AK21" s="122" t="s">
        <v>461</v>
      </c>
      <c r="AL21" s="122" t="s">
        <v>450</v>
      </c>
      <c r="AM21" s="122" t="s">
        <v>461</v>
      </c>
      <c r="AN21" s="122" t="s">
        <v>461</v>
      </c>
      <c r="AO21" s="122" t="s">
        <v>461</v>
      </c>
      <c r="AP21" s="122" t="s">
        <v>461</v>
      </c>
      <c r="AQ21" s="122"/>
      <c r="AR21" s="122"/>
      <c r="AS21" s="122"/>
      <c r="AT21" s="122"/>
      <c r="AU21" s="122"/>
      <c r="AV21" s="122" t="s">
        <v>540</v>
      </c>
      <c r="AW21" s="122"/>
      <c r="AX21" s="122" t="s">
        <v>459</v>
      </c>
      <c r="AY21" s="122" t="s">
        <v>478</v>
      </c>
      <c r="AZ21" s="122"/>
      <c r="BA21" s="122">
        <v>2539</v>
      </c>
      <c r="BB21" s="122">
        <v>37734</v>
      </c>
      <c r="BC21" s="122"/>
      <c r="BD21" s="122">
        <v>46001</v>
      </c>
      <c r="BE21" s="122">
        <v>2146</v>
      </c>
      <c r="BF21" s="122"/>
      <c r="BG21" s="124" t="str">
        <f t="shared" si="0"/>
        <v>Y</v>
      </c>
    </row>
    <row r="22" spans="2:59" x14ac:dyDescent="0.2">
      <c r="B22" s="122" t="s">
        <v>187</v>
      </c>
      <c r="C22" s="122" t="s">
        <v>536</v>
      </c>
      <c r="D22" s="122" t="s">
        <v>541</v>
      </c>
      <c r="E22" s="122"/>
      <c r="F22" s="122" t="s">
        <v>456</v>
      </c>
      <c r="G22" s="122" t="s">
        <v>456</v>
      </c>
      <c r="H22" s="122"/>
      <c r="I22" s="122" t="s">
        <v>537</v>
      </c>
      <c r="J22" s="122" t="s">
        <v>538</v>
      </c>
      <c r="K22" s="122" t="s">
        <v>542</v>
      </c>
      <c r="L22" s="122">
        <v>656526</v>
      </c>
      <c r="M22" s="122"/>
      <c r="N22" s="122"/>
      <c r="O22" s="122"/>
      <c r="P22" s="122" t="s">
        <v>459</v>
      </c>
      <c r="Q22" s="122"/>
      <c r="R22" s="122"/>
      <c r="S22" s="122" t="s">
        <v>543</v>
      </c>
      <c r="T22" s="122" t="s">
        <v>544</v>
      </c>
      <c r="U22" s="122" t="s">
        <v>545</v>
      </c>
      <c r="V22" s="122"/>
      <c r="W22" s="122" t="s">
        <v>538</v>
      </c>
      <c r="X22" s="122"/>
      <c r="Y22" s="122"/>
      <c r="Z22" s="122"/>
      <c r="AA22" s="122"/>
      <c r="AB22" s="122"/>
      <c r="AC22" s="122"/>
      <c r="AD22" s="122"/>
      <c r="AE22" s="122"/>
      <c r="AF22" s="122"/>
      <c r="AG22" s="122" t="s">
        <v>461</v>
      </c>
      <c r="AH22" s="122" t="s">
        <v>461</v>
      </c>
      <c r="AI22" s="122" t="s">
        <v>461</v>
      </c>
      <c r="AJ22" s="122" t="s">
        <v>461</v>
      </c>
      <c r="AK22" s="122" t="s">
        <v>461</v>
      </c>
      <c r="AL22" s="122" t="s">
        <v>461</v>
      </c>
      <c r="AM22" s="122" t="s">
        <v>461</v>
      </c>
      <c r="AN22" s="122" t="s">
        <v>461</v>
      </c>
      <c r="AO22" s="122" t="s">
        <v>461</v>
      </c>
      <c r="AP22" s="122" t="s">
        <v>461</v>
      </c>
      <c r="AQ22" s="122"/>
      <c r="AR22" s="122"/>
      <c r="AS22" s="122"/>
      <c r="AT22" s="122"/>
      <c r="AU22" s="122"/>
      <c r="AV22" s="122" t="s">
        <v>540</v>
      </c>
      <c r="AW22" s="122"/>
      <c r="AX22" s="122" t="s">
        <v>459</v>
      </c>
      <c r="AY22" s="122" t="s">
        <v>478</v>
      </c>
      <c r="AZ22" s="122"/>
      <c r="BA22" s="122">
        <v>2539</v>
      </c>
      <c r="BB22" s="122">
        <v>37734</v>
      </c>
      <c r="BC22" s="122"/>
      <c r="BD22" s="122">
        <v>46001</v>
      </c>
      <c r="BE22" s="122">
        <v>2146</v>
      </c>
      <c r="BF22" s="122"/>
      <c r="BG22" s="124" t="str">
        <f t="shared" si="0"/>
        <v>Y</v>
      </c>
    </row>
    <row r="23" spans="2:59" x14ac:dyDescent="0.2">
      <c r="B23" s="122" t="s">
        <v>546</v>
      </c>
      <c r="C23" s="122" t="s">
        <v>547</v>
      </c>
      <c r="D23" s="122"/>
      <c r="E23" s="122"/>
      <c r="F23" s="122" t="s">
        <v>449</v>
      </c>
      <c r="G23" s="122" t="s">
        <v>449</v>
      </c>
      <c r="H23" s="122"/>
      <c r="I23" s="122"/>
      <c r="J23" s="122" t="s">
        <v>548</v>
      </c>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t="s">
        <v>450</v>
      </c>
      <c r="AH23" s="122" t="s">
        <v>450</v>
      </c>
      <c r="AI23" s="122" t="s">
        <v>450</v>
      </c>
      <c r="AJ23" s="122" t="s">
        <v>450</v>
      </c>
      <c r="AK23" s="122" t="s">
        <v>450</v>
      </c>
      <c r="AL23" s="122" t="s">
        <v>450</v>
      </c>
      <c r="AM23" s="122" t="s">
        <v>450</v>
      </c>
      <c r="AN23" s="122" t="s">
        <v>450</v>
      </c>
      <c r="AO23" s="122" t="s">
        <v>450</v>
      </c>
      <c r="AP23" s="122" t="s">
        <v>450</v>
      </c>
      <c r="AQ23" s="122"/>
      <c r="AR23" s="122"/>
      <c r="AS23" s="122"/>
      <c r="AT23" s="122"/>
      <c r="AU23" s="122"/>
      <c r="AV23" s="122"/>
      <c r="AW23" s="122"/>
      <c r="AX23" s="122"/>
      <c r="AY23" s="122"/>
      <c r="AZ23" s="122"/>
      <c r="BA23" s="122"/>
      <c r="BB23" s="122"/>
      <c r="BC23" s="122"/>
      <c r="BD23" s="122"/>
      <c r="BE23" s="122"/>
      <c r="BF23" s="122"/>
      <c r="BG23" s="124" t="str">
        <f t="shared" si="0"/>
        <v>N</v>
      </c>
    </row>
    <row r="24" spans="2:59" x14ac:dyDescent="0.2">
      <c r="B24" s="122" t="s">
        <v>126</v>
      </c>
      <c r="C24" s="122" t="s">
        <v>549</v>
      </c>
      <c r="D24" s="122"/>
      <c r="E24" s="122"/>
      <c r="F24" s="122" t="s">
        <v>456</v>
      </c>
      <c r="G24" s="122" t="s">
        <v>456</v>
      </c>
      <c r="H24" s="122"/>
      <c r="I24" s="122" t="s">
        <v>550</v>
      </c>
      <c r="J24" s="122"/>
      <c r="K24" s="122" t="s">
        <v>551</v>
      </c>
      <c r="L24" s="122">
        <v>865052</v>
      </c>
      <c r="M24" s="122"/>
      <c r="N24" s="122"/>
      <c r="O24" s="122"/>
      <c r="P24" s="122" t="s">
        <v>459</v>
      </c>
      <c r="Q24" s="122"/>
      <c r="R24" s="122"/>
      <c r="S24" s="122" t="s">
        <v>460</v>
      </c>
      <c r="T24" s="122"/>
      <c r="U24" s="122"/>
      <c r="V24" s="122"/>
      <c r="W24" s="122"/>
      <c r="X24" s="122"/>
      <c r="Y24" s="122"/>
      <c r="Z24" s="122"/>
      <c r="AA24" s="122"/>
      <c r="AB24" s="122"/>
      <c r="AC24" s="122"/>
      <c r="AD24" s="122"/>
      <c r="AE24" s="122"/>
      <c r="AF24" s="122"/>
      <c r="AG24" s="122" t="s">
        <v>461</v>
      </c>
      <c r="AH24" s="122" t="s">
        <v>461</v>
      </c>
      <c r="AI24" s="122" t="s">
        <v>461</v>
      </c>
      <c r="AJ24" s="122" t="s">
        <v>461</v>
      </c>
      <c r="AK24" s="122" t="s">
        <v>461</v>
      </c>
      <c r="AL24" s="122" t="s">
        <v>461</v>
      </c>
      <c r="AM24" s="122" t="s">
        <v>461</v>
      </c>
      <c r="AN24" s="122" t="s">
        <v>461</v>
      </c>
      <c r="AO24" s="122" t="s">
        <v>461</v>
      </c>
      <c r="AP24" s="122" t="s">
        <v>461</v>
      </c>
      <c r="AQ24" s="122"/>
      <c r="AR24" s="122"/>
      <c r="AS24" s="122"/>
      <c r="AT24" s="122"/>
      <c r="AU24" s="122"/>
      <c r="AV24" s="122" t="s">
        <v>552</v>
      </c>
      <c r="AW24" s="122"/>
      <c r="AX24" s="122" t="s">
        <v>459</v>
      </c>
      <c r="AY24" s="122" t="s">
        <v>478</v>
      </c>
      <c r="AZ24" s="122"/>
      <c r="BA24" s="122">
        <v>2539</v>
      </c>
      <c r="BB24" s="122">
        <v>43453</v>
      </c>
      <c r="BC24" s="122"/>
      <c r="BD24" s="122">
        <v>46001</v>
      </c>
      <c r="BE24" s="122">
        <v>2146</v>
      </c>
      <c r="BF24" s="122"/>
      <c r="BG24" s="124" t="str">
        <f t="shared" si="0"/>
        <v>Y</v>
      </c>
    </row>
    <row r="25" spans="2:59" x14ac:dyDescent="0.2">
      <c r="B25" s="122" t="s">
        <v>553</v>
      </c>
      <c r="C25" s="122" t="s">
        <v>549</v>
      </c>
      <c r="D25" s="122"/>
      <c r="E25" s="122"/>
      <c r="F25" s="122" t="s">
        <v>554</v>
      </c>
      <c r="G25" s="122"/>
      <c r="H25" s="122"/>
      <c r="I25" s="122"/>
      <c r="J25" s="122"/>
      <c r="K25" s="122"/>
      <c r="L25" s="122">
        <v>575283</v>
      </c>
      <c r="M25" s="122"/>
      <c r="N25" s="122"/>
      <c r="O25" s="122"/>
      <c r="P25" s="122"/>
      <c r="Q25" s="122"/>
      <c r="R25" s="122"/>
      <c r="S25" s="122"/>
      <c r="T25" s="122"/>
      <c r="U25" s="122"/>
      <c r="V25" s="122"/>
      <c r="W25" s="122"/>
      <c r="X25" s="122"/>
      <c r="Y25" s="122"/>
      <c r="Z25" s="122"/>
      <c r="AA25" s="122"/>
      <c r="AB25" s="122"/>
      <c r="AC25" s="122"/>
      <c r="AD25" s="122"/>
      <c r="AE25" s="122"/>
      <c r="AF25" s="122"/>
      <c r="AG25" s="122" t="s">
        <v>450</v>
      </c>
      <c r="AH25" s="122" t="s">
        <v>450</v>
      </c>
      <c r="AI25" s="122" t="s">
        <v>450</v>
      </c>
      <c r="AJ25" s="122" t="s">
        <v>450</v>
      </c>
      <c r="AK25" s="122" t="s">
        <v>450</v>
      </c>
      <c r="AL25" s="122" t="s">
        <v>450</v>
      </c>
      <c r="AM25" s="122" t="s">
        <v>450</v>
      </c>
      <c r="AN25" s="122" t="s">
        <v>450</v>
      </c>
      <c r="AO25" s="122" t="s">
        <v>450</v>
      </c>
      <c r="AP25" s="122" t="s">
        <v>450</v>
      </c>
      <c r="AQ25" s="122"/>
      <c r="AR25" s="122"/>
      <c r="AS25" s="122"/>
      <c r="AT25" s="122"/>
      <c r="AU25" s="122"/>
      <c r="AV25" s="122"/>
      <c r="AW25" s="122"/>
      <c r="AX25" s="122"/>
      <c r="AY25" s="122"/>
      <c r="AZ25" s="122"/>
      <c r="BA25" s="122"/>
      <c r="BB25" s="122"/>
      <c r="BC25" s="122"/>
      <c r="BD25" s="122"/>
      <c r="BE25" s="122"/>
      <c r="BF25" s="122"/>
      <c r="BG25" s="124" t="str">
        <f t="shared" si="0"/>
        <v>N</v>
      </c>
    </row>
    <row r="26" spans="2:59" x14ac:dyDescent="0.2">
      <c r="B26" s="122" t="s">
        <v>141</v>
      </c>
      <c r="C26" s="122" t="s">
        <v>555</v>
      </c>
      <c r="D26" s="122"/>
      <c r="E26" s="122"/>
      <c r="F26" s="122" t="s">
        <v>456</v>
      </c>
      <c r="G26" s="122" t="s">
        <v>456</v>
      </c>
      <c r="H26" s="122">
        <v>4</v>
      </c>
      <c r="I26" s="122" t="s">
        <v>556</v>
      </c>
      <c r="J26" s="122"/>
      <c r="K26" s="122" t="s">
        <v>557</v>
      </c>
      <c r="L26" s="122">
        <v>1166565</v>
      </c>
      <c r="M26" s="122"/>
      <c r="N26" s="122"/>
      <c r="O26" s="122"/>
      <c r="P26" s="122" t="s">
        <v>459</v>
      </c>
      <c r="Q26" s="122"/>
      <c r="R26" s="122"/>
      <c r="S26" s="122" t="s">
        <v>476</v>
      </c>
      <c r="T26" s="122"/>
      <c r="U26" s="122"/>
      <c r="V26" s="122"/>
      <c r="W26" s="122"/>
      <c r="X26" s="122"/>
      <c r="Y26" s="122"/>
      <c r="Z26" s="122"/>
      <c r="AA26" s="122"/>
      <c r="AB26" s="122"/>
      <c r="AC26" s="122"/>
      <c r="AD26" s="122"/>
      <c r="AE26" s="122"/>
      <c r="AF26" s="122"/>
      <c r="AG26" s="122" t="s">
        <v>461</v>
      </c>
      <c r="AH26" s="122" t="s">
        <v>461</v>
      </c>
      <c r="AI26" s="122" t="s">
        <v>461</v>
      </c>
      <c r="AJ26" s="122" t="s">
        <v>461</v>
      </c>
      <c r="AK26" s="122" t="s">
        <v>461</v>
      </c>
      <c r="AL26" s="122" t="s">
        <v>461</v>
      </c>
      <c r="AM26" s="122" t="s">
        <v>461</v>
      </c>
      <c r="AN26" s="122" t="s">
        <v>461</v>
      </c>
      <c r="AO26" s="122" t="s">
        <v>461</v>
      </c>
      <c r="AP26" s="122" t="s">
        <v>461</v>
      </c>
      <c r="AQ26" s="122"/>
      <c r="AR26" s="122"/>
      <c r="AS26" s="122"/>
      <c r="AT26" s="122"/>
      <c r="AU26" s="122"/>
      <c r="AV26" s="122" t="s">
        <v>558</v>
      </c>
      <c r="AW26" s="122"/>
      <c r="AX26" s="122" t="s">
        <v>459</v>
      </c>
      <c r="AY26" s="122" t="s">
        <v>478</v>
      </c>
      <c r="AZ26" s="122"/>
      <c r="BA26" s="122">
        <v>2539</v>
      </c>
      <c r="BB26" s="122">
        <v>44854</v>
      </c>
      <c r="BC26" s="122"/>
      <c r="BD26" s="122">
        <v>46004</v>
      </c>
      <c r="BE26" s="122">
        <v>2146</v>
      </c>
      <c r="BF26" s="122"/>
      <c r="BG26" s="124" t="str">
        <f t="shared" si="0"/>
        <v>Y</v>
      </c>
    </row>
    <row r="27" spans="2:59" x14ac:dyDescent="0.2">
      <c r="B27" s="122" t="s">
        <v>187</v>
      </c>
      <c r="C27" s="122" t="s">
        <v>559</v>
      </c>
      <c r="D27" s="122"/>
      <c r="E27" s="122"/>
      <c r="F27" s="122" t="s">
        <v>554</v>
      </c>
      <c r="G27" s="122"/>
      <c r="H27" s="122"/>
      <c r="I27" s="122" t="s">
        <v>560</v>
      </c>
      <c r="J27" s="122" t="s">
        <v>561</v>
      </c>
      <c r="K27" s="122" t="s">
        <v>562</v>
      </c>
      <c r="L27" s="122">
        <v>1125427</v>
      </c>
      <c r="M27" s="122"/>
      <c r="N27" s="122"/>
      <c r="O27" s="122"/>
      <c r="P27" s="122" t="s">
        <v>459</v>
      </c>
      <c r="Q27" s="122"/>
      <c r="R27" s="122"/>
      <c r="S27" s="122" t="s">
        <v>563</v>
      </c>
      <c r="T27" s="122"/>
      <c r="U27" s="122"/>
      <c r="V27" s="122"/>
      <c r="W27" s="122"/>
      <c r="X27" s="122"/>
      <c r="Y27" s="122"/>
      <c r="Z27" s="122"/>
      <c r="AA27" s="122"/>
      <c r="AB27" s="122"/>
      <c r="AC27" s="122"/>
      <c r="AD27" s="122"/>
      <c r="AE27" s="122"/>
      <c r="AF27" s="122"/>
      <c r="AG27" s="122" t="s">
        <v>450</v>
      </c>
      <c r="AH27" s="122" t="s">
        <v>450</v>
      </c>
      <c r="AI27" s="122" t="s">
        <v>450</v>
      </c>
      <c r="AJ27" s="122" t="s">
        <v>450</v>
      </c>
      <c r="AK27" s="122" t="s">
        <v>450</v>
      </c>
      <c r="AL27" s="122" t="s">
        <v>450</v>
      </c>
      <c r="AM27" s="122" t="s">
        <v>450</v>
      </c>
      <c r="AN27" s="122" t="s">
        <v>450</v>
      </c>
      <c r="AO27" s="122" t="s">
        <v>450</v>
      </c>
      <c r="AP27" s="122" t="s">
        <v>450</v>
      </c>
      <c r="AQ27" s="122"/>
      <c r="AR27" s="122"/>
      <c r="AS27" s="122"/>
      <c r="AT27" s="122"/>
      <c r="AU27" s="122"/>
      <c r="AV27" s="122" t="s">
        <v>564</v>
      </c>
      <c r="AW27" s="122"/>
      <c r="AX27" s="122" t="s">
        <v>565</v>
      </c>
      <c r="AY27" s="122" t="s">
        <v>478</v>
      </c>
      <c r="AZ27" s="122"/>
      <c r="BA27" s="122">
        <v>2539</v>
      </c>
      <c r="BB27" s="122">
        <v>44237</v>
      </c>
      <c r="BC27" s="122"/>
      <c r="BD27" s="122"/>
      <c r="BE27" s="122"/>
      <c r="BF27" s="122"/>
      <c r="BG27" s="124" t="str">
        <f t="shared" si="0"/>
        <v>N</v>
      </c>
    </row>
    <row r="28" spans="2:59" x14ac:dyDescent="0.2">
      <c r="B28" s="122" t="s">
        <v>566</v>
      </c>
      <c r="C28" s="122" t="s">
        <v>567</v>
      </c>
      <c r="D28" s="122"/>
      <c r="E28" s="122"/>
      <c r="F28" s="122" t="s">
        <v>449</v>
      </c>
      <c r="G28" s="122" t="s">
        <v>449</v>
      </c>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t="s">
        <v>450</v>
      </c>
      <c r="AH28" s="122" t="s">
        <v>450</v>
      </c>
      <c r="AI28" s="122" t="s">
        <v>450</v>
      </c>
      <c r="AJ28" s="122" t="s">
        <v>450</v>
      </c>
      <c r="AK28" s="122" t="s">
        <v>450</v>
      </c>
      <c r="AL28" s="122" t="s">
        <v>450</v>
      </c>
      <c r="AM28" s="122" t="s">
        <v>450</v>
      </c>
      <c r="AN28" s="122" t="s">
        <v>450</v>
      </c>
      <c r="AO28" s="122" t="s">
        <v>450</v>
      </c>
      <c r="AP28" s="122" t="s">
        <v>450</v>
      </c>
      <c r="AQ28" s="122"/>
      <c r="AR28" s="122"/>
      <c r="AS28" s="122"/>
      <c r="AT28" s="122"/>
      <c r="AU28" s="122"/>
      <c r="AV28" s="122"/>
      <c r="AW28" s="122"/>
      <c r="AX28" s="122"/>
      <c r="AY28" s="122"/>
      <c r="AZ28" s="122"/>
      <c r="BA28" s="122"/>
      <c r="BB28" s="122"/>
      <c r="BC28" s="122"/>
      <c r="BD28" s="122"/>
      <c r="BE28" s="122"/>
      <c r="BF28" s="122"/>
      <c r="BG28" s="124" t="str">
        <f t="shared" si="0"/>
        <v>N</v>
      </c>
    </row>
    <row r="29" spans="2:59" x14ac:dyDescent="0.2">
      <c r="B29" s="122" t="s">
        <v>143</v>
      </c>
      <c r="C29" s="122" t="s">
        <v>568</v>
      </c>
      <c r="D29" s="122"/>
      <c r="E29" s="122"/>
      <c r="F29" s="122" t="s">
        <v>456</v>
      </c>
      <c r="G29" s="122" t="s">
        <v>456</v>
      </c>
      <c r="H29" s="122"/>
      <c r="I29" s="122" t="s">
        <v>569</v>
      </c>
      <c r="J29" s="122"/>
      <c r="K29" s="122" t="s">
        <v>570</v>
      </c>
      <c r="L29" s="122">
        <v>574457</v>
      </c>
      <c r="M29" s="122"/>
      <c r="N29" s="122"/>
      <c r="O29" s="122"/>
      <c r="P29" s="122" t="s">
        <v>459</v>
      </c>
      <c r="Q29" s="122"/>
      <c r="R29" s="122"/>
      <c r="S29" s="122" t="s">
        <v>467</v>
      </c>
      <c r="T29" s="122"/>
      <c r="U29" s="122"/>
      <c r="V29" s="122"/>
      <c r="W29" s="122"/>
      <c r="X29" s="122"/>
      <c r="Y29" s="122"/>
      <c r="Z29" s="122"/>
      <c r="AA29" s="122"/>
      <c r="AB29" s="122"/>
      <c r="AC29" s="122"/>
      <c r="AD29" s="122"/>
      <c r="AE29" s="122"/>
      <c r="AF29" s="122"/>
      <c r="AG29" s="122" t="s">
        <v>461</v>
      </c>
      <c r="AH29" s="122" t="s">
        <v>461</v>
      </c>
      <c r="AI29" s="122" t="s">
        <v>461</v>
      </c>
      <c r="AJ29" s="122" t="s">
        <v>461</v>
      </c>
      <c r="AK29" s="122" t="s">
        <v>461</v>
      </c>
      <c r="AL29" s="122" t="s">
        <v>461</v>
      </c>
      <c r="AM29" s="122" t="s">
        <v>461</v>
      </c>
      <c r="AN29" s="122" t="s">
        <v>461</v>
      </c>
      <c r="AO29" s="122" t="s">
        <v>461</v>
      </c>
      <c r="AP29" s="122" t="s">
        <v>461</v>
      </c>
      <c r="AQ29" s="122"/>
      <c r="AR29" s="122"/>
      <c r="AS29" s="122"/>
      <c r="AT29" s="122"/>
      <c r="AU29" s="122"/>
      <c r="AV29" s="122" t="s">
        <v>571</v>
      </c>
      <c r="AW29" s="122"/>
      <c r="AX29" s="122" t="s">
        <v>459</v>
      </c>
      <c r="AY29" s="122" t="s">
        <v>478</v>
      </c>
      <c r="AZ29" s="122"/>
      <c r="BA29" s="122">
        <v>2539</v>
      </c>
      <c r="BB29" s="122">
        <v>36226</v>
      </c>
      <c r="BC29" s="122"/>
      <c r="BD29" s="122">
        <v>46049</v>
      </c>
      <c r="BE29" s="122">
        <v>2146</v>
      </c>
      <c r="BF29" s="122"/>
      <c r="BG29" s="124" t="str">
        <f t="shared" si="0"/>
        <v>Y</v>
      </c>
    </row>
    <row r="30" spans="2:59" x14ac:dyDescent="0.2">
      <c r="B30" s="122" t="s">
        <v>572</v>
      </c>
      <c r="C30" s="122" t="s">
        <v>573</v>
      </c>
      <c r="D30" s="122"/>
      <c r="E30" s="122"/>
      <c r="F30" s="122" t="s">
        <v>449</v>
      </c>
      <c r="G30" s="122" t="s">
        <v>449</v>
      </c>
      <c r="H30" s="122"/>
      <c r="I30" s="122"/>
      <c r="J30" s="122"/>
      <c r="K30" s="122"/>
      <c r="L30" s="122">
        <v>303399</v>
      </c>
      <c r="M30" s="122"/>
      <c r="N30" s="122"/>
      <c r="O30" s="122"/>
      <c r="P30" s="122"/>
      <c r="Q30" s="122"/>
      <c r="R30" s="122"/>
      <c r="S30" s="122"/>
      <c r="T30" s="122"/>
      <c r="U30" s="122"/>
      <c r="V30" s="122"/>
      <c r="W30" s="122"/>
      <c r="X30" s="122"/>
      <c r="Y30" s="122"/>
      <c r="Z30" s="122"/>
      <c r="AA30" s="122"/>
      <c r="AB30" s="122"/>
      <c r="AC30" s="122"/>
      <c r="AD30" s="122"/>
      <c r="AE30" s="122"/>
      <c r="AF30" s="122"/>
      <c r="AG30" s="122" t="s">
        <v>450</v>
      </c>
      <c r="AH30" s="122" t="s">
        <v>450</v>
      </c>
      <c r="AI30" s="122" t="s">
        <v>450</v>
      </c>
      <c r="AJ30" s="122" t="s">
        <v>450</v>
      </c>
      <c r="AK30" s="122" t="s">
        <v>450</v>
      </c>
      <c r="AL30" s="122" t="s">
        <v>450</v>
      </c>
      <c r="AM30" s="122" t="s">
        <v>450</v>
      </c>
      <c r="AN30" s="122" t="s">
        <v>450</v>
      </c>
      <c r="AO30" s="122" t="s">
        <v>450</v>
      </c>
      <c r="AP30" s="122" t="s">
        <v>450</v>
      </c>
      <c r="AQ30" s="122"/>
      <c r="AR30" s="122"/>
      <c r="AS30" s="122"/>
      <c r="AT30" s="122"/>
      <c r="AU30" s="122"/>
      <c r="AV30" s="122"/>
      <c r="AW30" s="122"/>
      <c r="AX30" s="122"/>
      <c r="AY30" s="122"/>
      <c r="AZ30" s="122"/>
      <c r="BA30" s="122"/>
      <c r="BB30" s="122"/>
      <c r="BC30" s="122"/>
      <c r="BD30" s="122"/>
      <c r="BE30" s="122"/>
      <c r="BF30" s="122"/>
      <c r="BG30" s="124" t="str">
        <f t="shared" si="0"/>
        <v>N</v>
      </c>
    </row>
    <row r="31" spans="2:59" x14ac:dyDescent="0.2">
      <c r="B31" s="122" t="s">
        <v>574</v>
      </c>
      <c r="C31" s="122" t="s">
        <v>575</v>
      </c>
      <c r="D31" s="122"/>
      <c r="E31" s="122"/>
      <c r="F31" s="122" t="s">
        <v>456</v>
      </c>
      <c r="G31" s="122" t="s">
        <v>456</v>
      </c>
      <c r="H31" s="122"/>
      <c r="I31" s="122" t="s">
        <v>576</v>
      </c>
      <c r="J31" s="122">
        <v>93282679</v>
      </c>
      <c r="K31" s="122"/>
      <c r="L31" s="122">
        <v>308536</v>
      </c>
      <c r="M31" s="122"/>
      <c r="N31" s="122"/>
      <c r="O31" s="122"/>
      <c r="P31" s="122"/>
      <c r="Q31" s="122"/>
      <c r="R31" s="122"/>
      <c r="S31" s="122"/>
      <c r="T31" s="122"/>
      <c r="U31" s="122"/>
      <c r="V31" s="122"/>
      <c r="W31" s="122"/>
      <c r="X31" s="122"/>
      <c r="Y31" s="122"/>
      <c r="Z31" s="122"/>
      <c r="AA31" s="122">
        <v>1</v>
      </c>
      <c r="AB31" s="122"/>
      <c r="AC31" s="122"/>
      <c r="AD31" s="122"/>
      <c r="AE31" s="122"/>
      <c r="AF31" s="122"/>
      <c r="AG31" s="122" t="s">
        <v>461</v>
      </c>
      <c r="AH31" s="122" t="s">
        <v>461</v>
      </c>
      <c r="AI31" s="122" t="s">
        <v>450</v>
      </c>
      <c r="AJ31" s="122" t="s">
        <v>450</v>
      </c>
      <c r="AK31" s="122" t="s">
        <v>450</v>
      </c>
      <c r="AL31" s="122" t="s">
        <v>450</v>
      </c>
      <c r="AM31" s="122" t="s">
        <v>450</v>
      </c>
      <c r="AN31" s="122" t="s">
        <v>450</v>
      </c>
      <c r="AO31" s="122" t="s">
        <v>450</v>
      </c>
      <c r="AP31" s="122" t="s">
        <v>450</v>
      </c>
      <c r="AQ31" s="122"/>
      <c r="AR31" s="122"/>
      <c r="AS31" s="122"/>
      <c r="AT31" s="122"/>
      <c r="AU31" s="122"/>
      <c r="AV31" s="122"/>
      <c r="AW31" s="122"/>
      <c r="AX31" s="122"/>
      <c r="AY31" s="122"/>
      <c r="AZ31" s="122"/>
      <c r="BA31" s="122"/>
      <c r="BB31" s="122">
        <v>45877</v>
      </c>
      <c r="BC31" s="122"/>
      <c r="BD31" s="122">
        <v>46049</v>
      </c>
      <c r="BE31" s="122">
        <v>2065</v>
      </c>
      <c r="BF31" s="122"/>
      <c r="BG31" s="124" t="str">
        <f t="shared" si="0"/>
        <v>Y</v>
      </c>
    </row>
    <row r="32" spans="2:59" x14ac:dyDescent="0.2">
      <c r="B32" s="122" t="s">
        <v>577</v>
      </c>
      <c r="C32" s="122" t="s">
        <v>578</v>
      </c>
      <c r="D32" s="122"/>
      <c r="E32" s="122"/>
      <c r="F32" s="122" t="s">
        <v>456</v>
      </c>
      <c r="G32" s="122" t="s">
        <v>456</v>
      </c>
      <c r="H32" s="122"/>
      <c r="I32" s="122" t="s">
        <v>579</v>
      </c>
      <c r="J32" s="122" t="s">
        <v>580</v>
      </c>
      <c r="K32" s="122"/>
      <c r="L32" s="122">
        <v>747467</v>
      </c>
      <c r="M32" s="122"/>
      <c r="N32" s="122"/>
      <c r="O32" s="122"/>
      <c r="P32" s="122" t="s">
        <v>485</v>
      </c>
      <c r="Q32" s="122"/>
      <c r="R32" s="122"/>
      <c r="S32" s="122" t="s">
        <v>543</v>
      </c>
      <c r="T32" s="122"/>
      <c r="U32" s="122"/>
      <c r="V32" s="122"/>
      <c r="W32" s="122"/>
      <c r="X32" s="122"/>
      <c r="Y32" s="122"/>
      <c r="Z32" s="122"/>
      <c r="AA32" s="122"/>
      <c r="AB32" s="122"/>
      <c r="AC32" s="122"/>
      <c r="AD32" s="122"/>
      <c r="AE32" s="122"/>
      <c r="AF32" s="122"/>
      <c r="AG32" s="122" t="s">
        <v>461</v>
      </c>
      <c r="AH32" s="122" t="s">
        <v>461</v>
      </c>
      <c r="AI32" s="122" t="s">
        <v>461</v>
      </c>
      <c r="AJ32" s="122" t="s">
        <v>461</v>
      </c>
      <c r="AK32" s="122" t="s">
        <v>461</v>
      </c>
      <c r="AL32" s="122" t="s">
        <v>461</v>
      </c>
      <c r="AM32" s="122" t="s">
        <v>461</v>
      </c>
      <c r="AN32" s="122" t="s">
        <v>461</v>
      </c>
      <c r="AO32" s="122" t="s">
        <v>461</v>
      </c>
      <c r="AP32" s="122" t="s">
        <v>461</v>
      </c>
      <c r="AQ32" s="122"/>
      <c r="AR32" s="122"/>
      <c r="AS32" s="122"/>
      <c r="AT32" s="122"/>
      <c r="AU32" s="122"/>
      <c r="AV32" s="122" t="s">
        <v>581</v>
      </c>
      <c r="AW32" s="122"/>
      <c r="AX32" s="122" t="s">
        <v>507</v>
      </c>
      <c r="AY32" s="122" t="s">
        <v>478</v>
      </c>
      <c r="AZ32" s="122"/>
      <c r="BA32" s="122">
        <v>2539</v>
      </c>
      <c r="BB32" s="122">
        <v>39197</v>
      </c>
      <c r="BC32" s="122"/>
      <c r="BD32" s="122">
        <v>46002</v>
      </c>
      <c r="BE32" s="122">
        <v>2144</v>
      </c>
      <c r="BF32" s="122"/>
      <c r="BG32" s="124" t="str">
        <f t="shared" si="0"/>
        <v>Y</v>
      </c>
    </row>
    <row r="33" spans="2:59" x14ac:dyDescent="0.2">
      <c r="B33" s="122" t="s">
        <v>566</v>
      </c>
      <c r="C33" s="122" t="s">
        <v>582</v>
      </c>
      <c r="D33" s="122"/>
      <c r="E33" s="122"/>
      <c r="F33" s="122" t="s">
        <v>449</v>
      </c>
      <c r="G33" s="122" t="s">
        <v>449</v>
      </c>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t="s">
        <v>450</v>
      </c>
      <c r="AH33" s="122" t="s">
        <v>450</v>
      </c>
      <c r="AI33" s="122" t="s">
        <v>450</v>
      </c>
      <c r="AJ33" s="122" t="s">
        <v>450</v>
      </c>
      <c r="AK33" s="122" t="s">
        <v>450</v>
      </c>
      <c r="AL33" s="122" t="s">
        <v>450</v>
      </c>
      <c r="AM33" s="122" t="s">
        <v>450</v>
      </c>
      <c r="AN33" s="122" t="s">
        <v>450</v>
      </c>
      <c r="AO33" s="122" t="s">
        <v>450</v>
      </c>
      <c r="AP33" s="122" t="s">
        <v>450</v>
      </c>
      <c r="AQ33" s="122"/>
      <c r="AR33" s="122"/>
      <c r="AS33" s="122"/>
      <c r="AT33" s="122"/>
      <c r="AU33" s="122"/>
      <c r="AV33" s="122"/>
      <c r="AW33" s="122"/>
      <c r="AX33" s="122"/>
      <c r="AY33" s="122"/>
      <c r="AZ33" s="122"/>
      <c r="BA33" s="122"/>
      <c r="BB33" s="122"/>
      <c r="BC33" s="122"/>
      <c r="BD33" s="122"/>
      <c r="BE33" s="122"/>
      <c r="BF33" s="122"/>
      <c r="BG33" s="124" t="str">
        <f t="shared" si="0"/>
        <v>N</v>
      </c>
    </row>
    <row r="34" spans="2:59" x14ac:dyDescent="0.2">
      <c r="B34" s="122" t="s">
        <v>232</v>
      </c>
      <c r="C34" s="122" t="s">
        <v>583</v>
      </c>
      <c r="D34" s="122"/>
      <c r="E34" s="122"/>
      <c r="F34" s="122" t="s">
        <v>449</v>
      </c>
      <c r="G34" s="122" t="s">
        <v>449</v>
      </c>
      <c r="H34" s="122"/>
      <c r="I34" s="122"/>
      <c r="J34" s="122"/>
      <c r="K34" s="122"/>
      <c r="L34" s="122"/>
      <c r="M34" s="122"/>
      <c r="N34" s="122"/>
      <c r="O34" s="122"/>
      <c r="P34" s="122"/>
      <c r="Q34" s="122"/>
      <c r="R34" s="122"/>
      <c r="S34" s="122"/>
      <c r="T34" s="122"/>
      <c r="U34" s="122"/>
      <c r="V34" s="122"/>
      <c r="W34" s="122"/>
      <c r="X34" s="122"/>
      <c r="Y34" s="122"/>
      <c r="Z34" s="122"/>
      <c r="AA34" s="122">
        <v>2</v>
      </c>
      <c r="AB34" s="122"/>
      <c r="AC34" s="122"/>
      <c r="AD34" s="122"/>
      <c r="AE34" s="122"/>
      <c r="AF34" s="122"/>
      <c r="AG34" s="122" t="s">
        <v>450</v>
      </c>
      <c r="AH34" s="122" t="s">
        <v>450</v>
      </c>
      <c r="AI34" s="122" t="s">
        <v>450</v>
      </c>
      <c r="AJ34" s="122" t="s">
        <v>450</v>
      </c>
      <c r="AK34" s="122" t="s">
        <v>450</v>
      </c>
      <c r="AL34" s="122" t="s">
        <v>450</v>
      </c>
      <c r="AM34" s="122" t="s">
        <v>450</v>
      </c>
      <c r="AN34" s="122" t="s">
        <v>450</v>
      </c>
      <c r="AO34" s="122" t="s">
        <v>450</v>
      </c>
      <c r="AP34" s="122" t="s">
        <v>450</v>
      </c>
      <c r="AQ34" s="122"/>
      <c r="AR34" s="122"/>
      <c r="AS34" s="122"/>
      <c r="AT34" s="122"/>
      <c r="AU34" s="122"/>
      <c r="AV34" s="122"/>
      <c r="AW34" s="122"/>
      <c r="AX34" s="122"/>
      <c r="AY34" s="122"/>
      <c r="AZ34" s="122"/>
      <c r="BA34" s="122"/>
      <c r="BB34" s="122"/>
      <c r="BC34" s="122"/>
      <c r="BD34" s="122"/>
      <c r="BE34" s="122"/>
      <c r="BF34" s="122"/>
      <c r="BG34" s="124" t="str">
        <f t="shared" si="0"/>
        <v>N</v>
      </c>
    </row>
    <row r="35" spans="2:59" x14ac:dyDescent="0.2">
      <c r="B35" s="122" t="s">
        <v>353</v>
      </c>
      <c r="C35" s="122" t="s">
        <v>584</v>
      </c>
      <c r="D35" s="122"/>
      <c r="E35" s="122"/>
      <c r="F35" s="122" t="s">
        <v>456</v>
      </c>
      <c r="G35" s="122" t="s">
        <v>456</v>
      </c>
      <c r="H35" s="122"/>
      <c r="I35" s="122" t="s">
        <v>585</v>
      </c>
      <c r="J35" s="122"/>
      <c r="K35" s="122" t="s">
        <v>586</v>
      </c>
      <c r="L35" s="122">
        <v>1240234</v>
      </c>
      <c r="M35" s="122"/>
      <c r="N35" s="122"/>
      <c r="O35" s="122"/>
      <c r="P35" s="122" t="s">
        <v>459</v>
      </c>
      <c r="Q35" s="122"/>
      <c r="R35" s="122"/>
      <c r="S35" s="122"/>
      <c r="T35" s="122"/>
      <c r="U35" s="122"/>
      <c r="V35" s="122"/>
      <c r="W35" s="122"/>
      <c r="X35" s="122"/>
      <c r="Y35" s="122"/>
      <c r="Z35" s="122"/>
      <c r="AA35" s="122">
        <v>1</v>
      </c>
      <c r="AB35" s="122"/>
      <c r="AC35" s="122"/>
      <c r="AD35" s="122"/>
      <c r="AE35" s="122"/>
      <c r="AF35" s="122"/>
      <c r="AG35" s="122" t="s">
        <v>461</v>
      </c>
      <c r="AH35" s="122" t="s">
        <v>461</v>
      </c>
      <c r="AI35" s="122" t="s">
        <v>461</v>
      </c>
      <c r="AJ35" s="122" t="s">
        <v>461</v>
      </c>
      <c r="AK35" s="122" t="s">
        <v>461</v>
      </c>
      <c r="AL35" s="122" t="s">
        <v>450</v>
      </c>
      <c r="AM35" s="122" t="s">
        <v>461</v>
      </c>
      <c r="AN35" s="122" t="s">
        <v>461</v>
      </c>
      <c r="AO35" s="122" t="s">
        <v>461</v>
      </c>
      <c r="AP35" s="122" t="s">
        <v>461</v>
      </c>
      <c r="AQ35" s="122"/>
      <c r="AR35" s="122"/>
      <c r="AS35" s="122"/>
      <c r="AT35" s="122"/>
      <c r="AU35" s="122"/>
      <c r="AV35" s="122" t="s">
        <v>587</v>
      </c>
      <c r="AW35" s="122"/>
      <c r="AX35" s="122" t="s">
        <v>485</v>
      </c>
      <c r="AY35" s="122"/>
      <c r="AZ35" s="122"/>
      <c r="BA35" s="122">
        <v>2539</v>
      </c>
      <c r="BB35" s="122">
        <v>45896</v>
      </c>
      <c r="BC35" s="122"/>
      <c r="BD35" s="122">
        <v>46021</v>
      </c>
      <c r="BE35" s="122">
        <v>2146</v>
      </c>
      <c r="BF35" s="122"/>
      <c r="BG35" s="124" t="str">
        <f t="shared" si="0"/>
        <v>Y</v>
      </c>
    </row>
    <row r="36" spans="2:59" x14ac:dyDescent="0.2">
      <c r="B36" s="122" t="s">
        <v>253</v>
      </c>
      <c r="C36" s="122" t="s">
        <v>588</v>
      </c>
      <c r="D36" s="122"/>
      <c r="E36" s="122"/>
      <c r="F36" s="122" t="s">
        <v>456</v>
      </c>
      <c r="G36" s="122" t="s">
        <v>456</v>
      </c>
      <c r="H36" s="122"/>
      <c r="I36" s="122" t="s">
        <v>589</v>
      </c>
      <c r="J36" s="122"/>
      <c r="K36" s="122" t="s">
        <v>590</v>
      </c>
      <c r="L36" s="122">
        <v>904325</v>
      </c>
      <c r="M36" s="122"/>
      <c r="N36" s="122"/>
      <c r="O36" s="122"/>
      <c r="P36" s="122" t="s">
        <v>591</v>
      </c>
      <c r="Q36" s="122" t="s">
        <v>459</v>
      </c>
      <c r="R36" s="122"/>
      <c r="S36" s="122" t="s">
        <v>592</v>
      </c>
      <c r="T36" s="122"/>
      <c r="U36" s="122"/>
      <c r="V36" s="122"/>
      <c r="W36" s="122"/>
      <c r="X36" s="122"/>
      <c r="Y36" s="122"/>
      <c r="Z36" s="122"/>
      <c r="AA36" s="122"/>
      <c r="AB36" s="122"/>
      <c r="AC36" s="122"/>
      <c r="AD36" s="122"/>
      <c r="AE36" s="122"/>
      <c r="AF36" s="122"/>
      <c r="AG36" s="122" t="s">
        <v>461</v>
      </c>
      <c r="AH36" s="122" t="s">
        <v>461</v>
      </c>
      <c r="AI36" s="122" t="s">
        <v>461</v>
      </c>
      <c r="AJ36" s="122" t="s">
        <v>461</v>
      </c>
      <c r="AK36" s="122" t="s">
        <v>461</v>
      </c>
      <c r="AL36" s="122" t="s">
        <v>461</v>
      </c>
      <c r="AM36" s="122" t="s">
        <v>461</v>
      </c>
      <c r="AN36" s="122" t="s">
        <v>461</v>
      </c>
      <c r="AO36" s="122" t="s">
        <v>461</v>
      </c>
      <c r="AP36" s="122" t="s">
        <v>461</v>
      </c>
      <c r="AQ36" s="122"/>
      <c r="AR36" s="122"/>
      <c r="AS36" s="122"/>
      <c r="AT36" s="122"/>
      <c r="AU36" s="122"/>
      <c r="AV36" s="122" t="s">
        <v>593</v>
      </c>
      <c r="AW36" s="122"/>
      <c r="AX36" s="122" t="s">
        <v>594</v>
      </c>
      <c r="AY36" s="122" t="s">
        <v>478</v>
      </c>
      <c r="AZ36" s="122"/>
      <c r="BA36" s="122">
        <v>2536</v>
      </c>
      <c r="BB36" s="122">
        <v>43078</v>
      </c>
      <c r="BC36" s="122"/>
      <c r="BD36" s="122">
        <v>46050</v>
      </c>
      <c r="BE36" s="122">
        <v>2019</v>
      </c>
      <c r="BF36" s="122"/>
      <c r="BG36" s="124" t="str">
        <f t="shared" si="0"/>
        <v>Y</v>
      </c>
    </row>
    <row r="37" spans="2:59" x14ac:dyDescent="0.2">
      <c r="B37" s="122" t="s">
        <v>137</v>
      </c>
      <c r="C37" s="122" t="s">
        <v>588</v>
      </c>
      <c r="D37" s="122"/>
      <c r="E37" s="122"/>
      <c r="F37" s="122" t="s">
        <v>456</v>
      </c>
      <c r="G37" s="122" t="s">
        <v>456</v>
      </c>
      <c r="H37" s="122"/>
      <c r="I37" s="122" t="s">
        <v>595</v>
      </c>
      <c r="J37" s="122"/>
      <c r="K37" s="122" t="s">
        <v>596</v>
      </c>
      <c r="L37" s="122">
        <v>904333</v>
      </c>
      <c r="M37" s="122"/>
      <c r="N37" s="122"/>
      <c r="O37" s="122"/>
      <c r="P37" s="122" t="s">
        <v>591</v>
      </c>
      <c r="Q37" s="122" t="s">
        <v>459</v>
      </c>
      <c r="R37" s="122"/>
      <c r="S37" s="122" t="s">
        <v>539</v>
      </c>
      <c r="T37" s="122"/>
      <c r="U37" s="122"/>
      <c r="V37" s="122"/>
      <c r="W37" s="122"/>
      <c r="X37" s="122"/>
      <c r="Y37" s="122"/>
      <c r="Z37" s="122"/>
      <c r="AA37" s="122"/>
      <c r="AB37" s="122"/>
      <c r="AC37" s="122"/>
      <c r="AD37" s="122"/>
      <c r="AE37" s="122"/>
      <c r="AF37" s="122"/>
      <c r="AG37" s="122" t="s">
        <v>461</v>
      </c>
      <c r="AH37" s="122" t="s">
        <v>461</v>
      </c>
      <c r="AI37" s="122" t="s">
        <v>461</v>
      </c>
      <c r="AJ37" s="122" t="s">
        <v>461</v>
      </c>
      <c r="AK37" s="122" t="s">
        <v>461</v>
      </c>
      <c r="AL37" s="122" t="s">
        <v>461</v>
      </c>
      <c r="AM37" s="122" t="s">
        <v>461</v>
      </c>
      <c r="AN37" s="122" t="s">
        <v>461</v>
      </c>
      <c r="AO37" s="122" t="s">
        <v>461</v>
      </c>
      <c r="AP37" s="122" t="s">
        <v>461</v>
      </c>
      <c r="AQ37" s="122"/>
      <c r="AR37" s="122"/>
      <c r="AS37" s="122"/>
      <c r="AT37" s="122"/>
      <c r="AU37" s="122"/>
      <c r="AV37" s="122" t="s">
        <v>593</v>
      </c>
      <c r="AW37" s="122"/>
      <c r="AX37" s="122" t="s">
        <v>594</v>
      </c>
      <c r="AY37" s="122" t="s">
        <v>478</v>
      </c>
      <c r="AZ37" s="122"/>
      <c r="BA37" s="122">
        <v>2536</v>
      </c>
      <c r="BB37" s="122">
        <v>43078</v>
      </c>
      <c r="BC37" s="122"/>
      <c r="BD37" s="122">
        <v>46050</v>
      </c>
      <c r="BE37" s="122">
        <v>2019</v>
      </c>
      <c r="BF37" s="122"/>
      <c r="BG37" s="124" t="str">
        <f t="shared" si="0"/>
        <v>Y</v>
      </c>
    </row>
    <row r="38" spans="2:59" x14ac:dyDescent="0.2">
      <c r="B38" s="122" t="s">
        <v>364</v>
      </c>
      <c r="C38" s="122" t="s">
        <v>597</v>
      </c>
      <c r="D38" s="122"/>
      <c r="E38" s="122"/>
      <c r="F38" s="122" t="s">
        <v>456</v>
      </c>
      <c r="G38" s="122" t="s">
        <v>456</v>
      </c>
      <c r="H38" s="122"/>
      <c r="I38" s="122" t="s">
        <v>598</v>
      </c>
      <c r="J38" s="122" t="s">
        <v>599</v>
      </c>
      <c r="K38" s="122" t="s">
        <v>599</v>
      </c>
      <c r="L38" s="122">
        <v>1243098</v>
      </c>
      <c r="M38" s="122"/>
      <c r="N38" s="122"/>
      <c r="O38" s="122"/>
      <c r="P38" s="122" t="s">
        <v>459</v>
      </c>
      <c r="Q38" s="122"/>
      <c r="R38" s="122"/>
      <c r="S38" s="122"/>
      <c r="T38" s="122"/>
      <c r="U38" s="122"/>
      <c r="V38" s="122"/>
      <c r="W38" s="122"/>
      <c r="X38" s="122"/>
      <c r="Y38" s="122"/>
      <c r="Z38" s="122"/>
      <c r="AA38" s="122"/>
      <c r="AB38" s="122"/>
      <c r="AC38" s="122"/>
      <c r="AD38" s="122"/>
      <c r="AE38" s="122"/>
      <c r="AF38" s="122"/>
      <c r="AG38" s="122" t="s">
        <v>461</v>
      </c>
      <c r="AH38" s="122" t="s">
        <v>461</v>
      </c>
      <c r="AI38" s="122" t="s">
        <v>461</v>
      </c>
      <c r="AJ38" s="122" t="s">
        <v>461</v>
      </c>
      <c r="AK38" s="122" t="s">
        <v>461</v>
      </c>
      <c r="AL38" s="122" t="s">
        <v>461</v>
      </c>
      <c r="AM38" s="122" t="s">
        <v>461</v>
      </c>
      <c r="AN38" s="122" t="s">
        <v>461</v>
      </c>
      <c r="AO38" s="122" t="s">
        <v>461</v>
      </c>
      <c r="AP38" s="122" t="s">
        <v>461</v>
      </c>
      <c r="AQ38" s="122"/>
      <c r="AR38" s="122"/>
      <c r="AS38" s="122"/>
      <c r="AT38" s="122"/>
      <c r="AU38" s="122"/>
      <c r="AV38" s="122" t="s">
        <v>600</v>
      </c>
      <c r="AW38" s="122"/>
      <c r="AX38" s="122" t="s">
        <v>459</v>
      </c>
      <c r="AY38" s="122"/>
      <c r="AZ38" s="122"/>
      <c r="BA38" s="122">
        <v>2539</v>
      </c>
      <c r="BB38" s="122">
        <v>45944</v>
      </c>
      <c r="BC38" s="122"/>
      <c r="BD38" s="122">
        <v>46010</v>
      </c>
      <c r="BE38" s="122">
        <v>2146</v>
      </c>
      <c r="BF38" s="122"/>
      <c r="BG38" s="124" t="str">
        <f t="shared" si="0"/>
        <v>Y</v>
      </c>
    </row>
    <row r="39" spans="2:59" x14ac:dyDescent="0.2">
      <c r="B39" s="122" t="s">
        <v>601</v>
      </c>
      <c r="C39" s="122" t="s">
        <v>602</v>
      </c>
      <c r="D39" s="122"/>
      <c r="E39" s="122"/>
      <c r="F39" s="122" t="s">
        <v>456</v>
      </c>
      <c r="G39" s="122" t="s">
        <v>456</v>
      </c>
      <c r="H39" s="122">
        <v>4</v>
      </c>
      <c r="I39" s="122" t="s">
        <v>603</v>
      </c>
      <c r="J39" s="122"/>
      <c r="K39" s="122" t="s">
        <v>604</v>
      </c>
      <c r="L39" s="122">
        <v>910643</v>
      </c>
      <c r="M39" s="122"/>
      <c r="N39" s="122"/>
      <c r="O39" s="122"/>
      <c r="P39" s="122" t="s">
        <v>459</v>
      </c>
      <c r="Q39" s="122"/>
      <c r="R39" s="122"/>
      <c r="S39" s="122" t="s">
        <v>467</v>
      </c>
      <c r="T39" s="122"/>
      <c r="U39" s="122"/>
      <c r="V39" s="122"/>
      <c r="W39" s="122"/>
      <c r="X39" s="122"/>
      <c r="Y39" s="122"/>
      <c r="Z39" s="122"/>
      <c r="AA39" s="122"/>
      <c r="AB39" s="122"/>
      <c r="AC39" s="122"/>
      <c r="AD39" s="122"/>
      <c r="AE39" s="122"/>
      <c r="AF39" s="122"/>
      <c r="AG39" s="122" t="s">
        <v>461</v>
      </c>
      <c r="AH39" s="122" t="s">
        <v>461</v>
      </c>
      <c r="AI39" s="122" t="s">
        <v>461</v>
      </c>
      <c r="AJ39" s="122" t="s">
        <v>461</v>
      </c>
      <c r="AK39" s="122" t="s">
        <v>461</v>
      </c>
      <c r="AL39" s="122" t="s">
        <v>461</v>
      </c>
      <c r="AM39" s="122" t="s">
        <v>461</v>
      </c>
      <c r="AN39" s="122" t="s">
        <v>461</v>
      </c>
      <c r="AO39" s="122" t="s">
        <v>461</v>
      </c>
      <c r="AP39" s="122" t="s">
        <v>461</v>
      </c>
      <c r="AQ39" s="122"/>
      <c r="AR39" s="122"/>
      <c r="AS39" s="122"/>
      <c r="AT39" s="122"/>
      <c r="AU39" s="122"/>
      <c r="AV39" s="122" t="s">
        <v>605</v>
      </c>
      <c r="AW39" s="122"/>
      <c r="AX39" s="122" t="s">
        <v>459</v>
      </c>
      <c r="AY39" s="122" t="s">
        <v>478</v>
      </c>
      <c r="AZ39" s="122"/>
      <c r="BA39" s="122">
        <v>2539</v>
      </c>
      <c r="BB39" s="122">
        <v>41423</v>
      </c>
      <c r="BC39" s="122"/>
      <c r="BD39" s="122">
        <v>46022</v>
      </c>
      <c r="BE39" s="122">
        <v>2144</v>
      </c>
      <c r="BF39" s="122"/>
      <c r="BG39" s="124" t="str">
        <f t="shared" si="0"/>
        <v>Y</v>
      </c>
    </row>
    <row r="40" spans="2:59" x14ac:dyDescent="0.2">
      <c r="B40" s="122" t="s">
        <v>127</v>
      </c>
      <c r="C40" s="122" t="s">
        <v>606</v>
      </c>
      <c r="D40" s="122"/>
      <c r="E40" s="122"/>
      <c r="F40" s="122" t="s">
        <v>449</v>
      </c>
      <c r="G40" s="122"/>
      <c r="H40" s="122"/>
      <c r="I40" s="122"/>
      <c r="J40" s="122"/>
      <c r="K40" s="122"/>
      <c r="L40" s="122">
        <v>841536</v>
      </c>
      <c r="M40" s="122"/>
      <c r="N40" s="122"/>
      <c r="O40" s="122"/>
      <c r="P40" s="122"/>
      <c r="Q40" s="122"/>
      <c r="R40" s="122"/>
      <c r="S40" s="122"/>
      <c r="T40" s="122"/>
      <c r="U40" s="122"/>
      <c r="V40" s="122"/>
      <c r="W40" s="122"/>
      <c r="X40" s="122"/>
      <c r="Y40" s="122"/>
      <c r="Z40" s="122"/>
      <c r="AA40" s="122"/>
      <c r="AB40" s="122"/>
      <c r="AC40" s="122"/>
      <c r="AD40" s="122"/>
      <c r="AE40" s="122"/>
      <c r="AF40" s="122"/>
      <c r="AG40" s="122" t="s">
        <v>450</v>
      </c>
      <c r="AH40" s="122" t="s">
        <v>450</v>
      </c>
      <c r="AI40" s="122" t="s">
        <v>450</v>
      </c>
      <c r="AJ40" s="122" t="s">
        <v>450</v>
      </c>
      <c r="AK40" s="122" t="s">
        <v>450</v>
      </c>
      <c r="AL40" s="122" t="s">
        <v>450</v>
      </c>
      <c r="AM40" s="122" t="s">
        <v>450</v>
      </c>
      <c r="AN40" s="122" t="s">
        <v>450</v>
      </c>
      <c r="AO40" s="122" t="s">
        <v>450</v>
      </c>
      <c r="AP40" s="122" t="s">
        <v>450</v>
      </c>
      <c r="AQ40" s="122"/>
      <c r="AR40" s="122"/>
      <c r="AS40" s="122"/>
      <c r="AT40" s="122"/>
      <c r="AU40" s="122"/>
      <c r="AV40" s="122"/>
      <c r="AW40" s="122"/>
      <c r="AX40" s="122"/>
      <c r="AY40" s="122"/>
      <c r="AZ40" s="122"/>
      <c r="BA40" s="122"/>
      <c r="BB40" s="122"/>
      <c r="BC40" s="122"/>
      <c r="BD40" s="122"/>
      <c r="BE40" s="122"/>
      <c r="BF40" s="122"/>
      <c r="BG40" s="124" t="str">
        <f t="shared" si="0"/>
        <v>N</v>
      </c>
    </row>
    <row r="41" spans="2:59" x14ac:dyDescent="0.2">
      <c r="B41" s="122" t="s">
        <v>127</v>
      </c>
      <c r="C41" s="122" t="s">
        <v>607</v>
      </c>
      <c r="D41" s="122"/>
      <c r="E41" s="122"/>
      <c r="F41" s="122" t="s">
        <v>456</v>
      </c>
      <c r="G41" s="122" t="s">
        <v>456</v>
      </c>
      <c r="H41" s="122"/>
      <c r="I41" s="122" t="s">
        <v>608</v>
      </c>
      <c r="J41" s="122"/>
      <c r="K41" s="122" t="s">
        <v>609</v>
      </c>
      <c r="L41" s="122">
        <v>1015834</v>
      </c>
      <c r="M41" s="122" t="s">
        <v>610</v>
      </c>
      <c r="N41" s="122"/>
      <c r="O41" s="122"/>
      <c r="P41" s="122" t="s">
        <v>459</v>
      </c>
      <c r="Q41" s="122"/>
      <c r="R41" s="122"/>
      <c r="S41" s="122" t="s">
        <v>539</v>
      </c>
      <c r="T41" s="122" t="s">
        <v>611</v>
      </c>
      <c r="U41" s="122" t="s">
        <v>612</v>
      </c>
      <c r="V41" s="122"/>
      <c r="W41" s="122" t="s">
        <v>613</v>
      </c>
      <c r="X41" s="122"/>
      <c r="Y41" s="122"/>
      <c r="Z41" s="122"/>
      <c r="AA41" s="122"/>
      <c r="AB41" s="122"/>
      <c r="AC41" s="122"/>
      <c r="AD41" s="122"/>
      <c r="AE41" s="122"/>
      <c r="AF41" s="122"/>
      <c r="AG41" s="122" t="s">
        <v>461</v>
      </c>
      <c r="AH41" s="122" t="s">
        <v>461</v>
      </c>
      <c r="AI41" s="122" t="s">
        <v>461</v>
      </c>
      <c r="AJ41" s="122" t="s">
        <v>461</v>
      </c>
      <c r="AK41" s="122" t="s">
        <v>461</v>
      </c>
      <c r="AL41" s="122" t="s">
        <v>461</v>
      </c>
      <c r="AM41" s="122" t="s">
        <v>461</v>
      </c>
      <c r="AN41" s="122" t="s">
        <v>461</v>
      </c>
      <c r="AO41" s="122" t="s">
        <v>461</v>
      </c>
      <c r="AP41" s="122" t="s">
        <v>461</v>
      </c>
      <c r="AQ41" s="122"/>
      <c r="AR41" s="122"/>
      <c r="AS41" s="122"/>
      <c r="AT41" s="122"/>
      <c r="AU41" s="122"/>
      <c r="AV41" s="122" t="s">
        <v>614</v>
      </c>
      <c r="AW41" s="122"/>
      <c r="AX41" s="122" t="s">
        <v>615</v>
      </c>
      <c r="AY41" s="122" t="s">
        <v>478</v>
      </c>
      <c r="AZ41" s="122"/>
      <c r="BA41" s="122">
        <v>2539</v>
      </c>
      <c r="BB41" s="122">
        <v>42649</v>
      </c>
      <c r="BC41" s="122"/>
      <c r="BD41" s="122">
        <v>46049</v>
      </c>
      <c r="BE41" s="122">
        <v>2146</v>
      </c>
      <c r="BF41" s="122"/>
      <c r="BG41" s="124" t="str">
        <f t="shared" si="0"/>
        <v>Y</v>
      </c>
    </row>
    <row r="42" spans="2:59" x14ac:dyDescent="0.2">
      <c r="B42" s="122" t="s">
        <v>616</v>
      </c>
      <c r="C42" s="122" t="s">
        <v>617</v>
      </c>
      <c r="D42" s="122"/>
      <c r="E42" s="122"/>
      <c r="F42" s="122" t="s">
        <v>449</v>
      </c>
      <c r="G42" s="122" t="s">
        <v>449</v>
      </c>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t="s">
        <v>450</v>
      </c>
      <c r="AH42" s="122" t="s">
        <v>450</v>
      </c>
      <c r="AI42" s="122" t="s">
        <v>450</v>
      </c>
      <c r="AJ42" s="122" t="s">
        <v>450</v>
      </c>
      <c r="AK42" s="122" t="s">
        <v>450</v>
      </c>
      <c r="AL42" s="122" t="s">
        <v>450</v>
      </c>
      <c r="AM42" s="122" t="s">
        <v>450</v>
      </c>
      <c r="AN42" s="122" t="s">
        <v>450</v>
      </c>
      <c r="AO42" s="122" t="s">
        <v>450</v>
      </c>
      <c r="AP42" s="122" t="s">
        <v>450</v>
      </c>
      <c r="AQ42" s="122"/>
      <c r="AR42" s="122"/>
      <c r="AS42" s="122"/>
      <c r="AT42" s="122"/>
      <c r="AU42" s="122"/>
      <c r="AV42" s="122"/>
      <c r="AW42" s="122"/>
      <c r="AX42" s="122"/>
      <c r="AY42" s="122"/>
      <c r="AZ42" s="122"/>
      <c r="BA42" s="122"/>
      <c r="BB42" s="122"/>
      <c r="BC42" s="122"/>
      <c r="BD42" s="122"/>
      <c r="BE42" s="122"/>
      <c r="BF42" s="122"/>
      <c r="BG42" s="124" t="str">
        <f t="shared" si="0"/>
        <v>N</v>
      </c>
    </row>
    <row r="43" spans="2:59" x14ac:dyDescent="0.2">
      <c r="B43" s="122" t="s">
        <v>146</v>
      </c>
      <c r="C43" s="122" t="s">
        <v>618</v>
      </c>
      <c r="D43" s="122"/>
      <c r="E43" s="122"/>
      <c r="F43" s="122" t="s">
        <v>456</v>
      </c>
      <c r="G43" s="122" t="s">
        <v>456</v>
      </c>
      <c r="H43" s="122">
        <v>4</v>
      </c>
      <c r="I43" s="122" t="s">
        <v>619</v>
      </c>
      <c r="J43" s="122"/>
      <c r="K43" s="122" t="s">
        <v>620</v>
      </c>
      <c r="L43" s="122">
        <v>1190369</v>
      </c>
      <c r="M43" s="122" t="s">
        <v>619</v>
      </c>
      <c r="N43" s="122"/>
      <c r="O43" s="122"/>
      <c r="P43" s="122"/>
      <c r="Q43" s="122"/>
      <c r="R43" s="122"/>
      <c r="S43" s="122" t="s">
        <v>515</v>
      </c>
      <c r="T43" s="122"/>
      <c r="U43" s="122"/>
      <c r="V43" s="122"/>
      <c r="W43" s="122"/>
      <c r="X43" s="122"/>
      <c r="Y43" s="122"/>
      <c r="Z43" s="122"/>
      <c r="AA43" s="122"/>
      <c r="AB43" s="122"/>
      <c r="AC43" s="122"/>
      <c r="AD43" s="122"/>
      <c r="AE43" s="122"/>
      <c r="AF43" s="122"/>
      <c r="AG43" s="122" t="s">
        <v>461</v>
      </c>
      <c r="AH43" s="122" t="s">
        <v>461</v>
      </c>
      <c r="AI43" s="122" t="s">
        <v>461</v>
      </c>
      <c r="AJ43" s="122" t="s">
        <v>461</v>
      </c>
      <c r="AK43" s="122" t="s">
        <v>461</v>
      </c>
      <c r="AL43" s="122" t="s">
        <v>461</v>
      </c>
      <c r="AM43" s="122" t="s">
        <v>461</v>
      </c>
      <c r="AN43" s="122" t="s">
        <v>461</v>
      </c>
      <c r="AO43" s="122" t="s">
        <v>461</v>
      </c>
      <c r="AP43" s="122" t="s">
        <v>461</v>
      </c>
      <c r="AQ43" s="122"/>
      <c r="AR43" s="122"/>
      <c r="AS43" s="122"/>
      <c r="AT43" s="122"/>
      <c r="AU43" s="122"/>
      <c r="AV43" s="122" t="s">
        <v>621</v>
      </c>
      <c r="AW43" s="122"/>
      <c r="AX43" s="122" t="s">
        <v>622</v>
      </c>
      <c r="AY43" s="122" t="s">
        <v>478</v>
      </c>
      <c r="AZ43" s="122"/>
      <c r="BA43" s="122">
        <v>2539</v>
      </c>
      <c r="BB43" s="122">
        <v>45200</v>
      </c>
      <c r="BC43" s="122"/>
      <c r="BD43" s="122">
        <v>46021</v>
      </c>
      <c r="BE43" s="122">
        <v>2146</v>
      </c>
      <c r="BF43" s="122"/>
      <c r="BG43" s="124" t="str">
        <f t="shared" si="0"/>
        <v>Y</v>
      </c>
    </row>
    <row r="44" spans="2:59" x14ac:dyDescent="0.2">
      <c r="B44" s="122" t="s">
        <v>623</v>
      </c>
      <c r="C44" s="122" t="s">
        <v>624</v>
      </c>
      <c r="D44" s="122"/>
      <c r="E44" s="122"/>
      <c r="F44" s="122" t="s">
        <v>449</v>
      </c>
      <c r="G44" s="122"/>
      <c r="H44" s="122"/>
      <c r="I44" s="122"/>
      <c r="J44" s="122"/>
      <c r="K44" s="122"/>
      <c r="L44" s="122">
        <v>1065841</v>
      </c>
      <c r="M44" s="122"/>
      <c r="N44" s="122"/>
      <c r="O44" s="122"/>
      <c r="P44" s="122"/>
      <c r="Q44" s="122"/>
      <c r="R44" s="122"/>
      <c r="S44" s="122"/>
      <c r="T44" s="122"/>
      <c r="U44" s="122"/>
      <c r="V44" s="122"/>
      <c r="W44" s="122"/>
      <c r="X44" s="122"/>
      <c r="Y44" s="122"/>
      <c r="Z44" s="122"/>
      <c r="AA44" s="122"/>
      <c r="AB44" s="122"/>
      <c r="AC44" s="122"/>
      <c r="AD44" s="122"/>
      <c r="AE44" s="122"/>
      <c r="AF44" s="122"/>
      <c r="AG44" s="122" t="s">
        <v>450</v>
      </c>
      <c r="AH44" s="122" t="s">
        <v>450</v>
      </c>
      <c r="AI44" s="122" t="s">
        <v>450</v>
      </c>
      <c r="AJ44" s="122" t="s">
        <v>450</v>
      </c>
      <c r="AK44" s="122" t="s">
        <v>450</v>
      </c>
      <c r="AL44" s="122" t="s">
        <v>450</v>
      </c>
      <c r="AM44" s="122" t="s">
        <v>450</v>
      </c>
      <c r="AN44" s="122" t="s">
        <v>450</v>
      </c>
      <c r="AO44" s="122" t="s">
        <v>450</v>
      </c>
      <c r="AP44" s="122" t="s">
        <v>450</v>
      </c>
      <c r="AQ44" s="122"/>
      <c r="AR44" s="122"/>
      <c r="AS44" s="122"/>
      <c r="AT44" s="122"/>
      <c r="AU44" s="122"/>
      <c r="AV44" s="122"/>
      <c r="AW44" s="122"/>
      <c r="AX44" s="122"/>
      <c r="AY44" s="122"/>
      <c r="AZ44" s="122"/>
      <c r="BA44" s="122"/>
      <c r="BB44" s="122"/>
      <c r="BC44" s="122"/>
      <c r="BD44" s="122"/>
      <c r="BE44" s="122"/>
      <c r="BF44" s="122"/>
      <c r="BG44" s="124" t="str">
        <f t="shared" si="0"/>
        <v>N</v>
      </c>
    </row>
    <row r="45" spans="2:59" x14ac:dyDescent="0.2">
      <c r="B45" s="122" t="s">
        <v>625</v>
      </c>
      <c r="C45" s="122" t="s">
        <v>626</v>
      </c>
      <c r="D45" s="122"/>
      <c r="E45" s="122"/>
      <c r="F45" s="122" t="s">
        <v>456</v>
      </c>
      <c r="G45" s="122" t="s">
        <v>456</v>
      </c>
      <c r="H45" s="122">
        <v>4</v>
      </c>
      <c r="I45" s="122" t="s">
        <v>627</v>
      </c>
      <c r="J45" s="122" t="s">
        <v>628</v>
      </c>
      <c r="K45" s="122"/>
      <c r="L45" s="122">
        <v>820652</v>
      </c>
      <c r="M45" s="122"/>
      <c r="N45" s="122"/>
      <c r="O45" s="122"/>
      <c r="P45" s="122" t="s">
        <v>459</v>
      </c>
      <c r="Q45" s="122"/>
      <c r="R45" s="122"/>
      <c r="S45" s="122" t="s">
        <v>515</v>
      </c>
      <c r="T45" s="122"/>
      <c r="U45" s="122"/>
      <c r="V45" s="122"/>
      <c r="W45" s="122"/>
      <c r="X45" s="122"/>
      <c r="Y45" s="122"/>
      <c r="Z45" s="122"/>
      <c r="AA45" s="122"/>
      <c r="AB45" s="122"/>
      <c r="AC45" s="122"/>
      <c r="AD45" s="122"/>
      <c r="AE45" s="122"/>
      <c r="AF45" s="122"/>
      <c r="AG45" s="122" t="s">
        <v>461</v>
      </c>
      <c r="AH45" s="122" t="s">
        <v>461</v>
      </c>
      <c r="AI45" s="122" t="s">
        <v>461</v>
      </c>
      <c r="AJ45" s="122" t="s">
        <v>461</v>
      </c>
      <c r="AK45" s="122" t="s">
        <v>461</v>
      </c>
      <c r="AL45" s="122" t="s">
        <v>461</v>
      </c>
      <c r="AM45" s="122" t="s">
        <v>461</v>
      </c>
      <c r="AN45" s="122" t="s">
        <v>461</v>
      </c>
      <c r="AO45" s="122" t="s">
        <v>461</v>
      </c>
      <c r="AP45" s="122" t="s">
        <v>461</v>
      </c>
      <c r="AQ45" s="122"/>
      <c r="AR45" s="122"/>
      <c r="AS45" s="122"/>
      <c r="AT45" s="122"/>
      <c r="AU45" s="122"/>
      <c r="AV45" s="122" t="s">
        <v>629</v>
      </c>
      <c r="AW45" s="122"/>
      <c r="AX45" s="122" t="s">
        <v>507</v>
      </c>
      <c r="AY45" s="122" t="s">
        <v>478</v>
      </c>
      <c r="AZ45" s="122"/>
      <c r="BA45" s="122">
        <v>2539</v>
      </c>
      <c r="BB45" s="122">
        <v>40261</v>
      </c>
      <c r="BC45" s="122"/>
      <c r="BD45" s="122">
        <v>46020</v>
      </c>
      <c r="BE45" s="122">
        <v>2144</v>
      </c>
      <c r="BF45" s="122"/>
      <c r="BG45" s="124" t="str">
        <f t="shared" si="0"/>
        <v>Y</v>
      </c>
    </row>
    <row r="46" spans="2:59" x14ac:dyDescent="0.2">
      <c r="B46" s="122" t="s">
        <v>630</v>
      </c>
      <c r="C46" s="122" t="s">
        <v>631</v>
      </c>
      <c r="D46" s="122"/>
      <c r="E46" s="122"/>
      <c r="F46" s="122" t="s">
        <v>449</v>
      </c>
      <c r="G46" s="122" t="s">
        <v>449</v>
      </c>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t="s">
        <v>450</v>
      </c>
      <c r="AH46" s="122" t="s">
        <v>450</v>
      </c>
      <c r="AI46" s="122" t="s">
        <v>450</v>
      </c>
      <c r="AJ46" s="122" t="s">
        <v>450</v>
      </c>
      <c r="AK46" s="122" t="s">
        <v>450</v>
      </c>
      <c r="AL46" s="122" t="s">
        <v>450</v>
      </c>
      <c r="AM46" s="122" t="s">
        <v>450</v>
      </c>
      <c r="AN46" s="122" t="s">
        <v>450</v>
      </c>
      <c r="AO46" s="122" t="s">
        <v>450</v>
      </c>
      <c r="AP46" s="122" t="s">
        <v>450</v>
      </c>
      <c r="AQ46" s="122"/>
      <c r="AR46" s="122"/>
      <c r="AS46" s="122"/>
      <c r="AT46" s="122"/>
      <c r="AU46" s="122"/>
      <c r="AV46" s="122"/>
      <c r="AW46" s="122"/>
      <c r="AX46" s="122"/>
      <c r="AY46" s="122"/>
      <c r="AZ46" s="122"/>
      <c r="BA46" s="122"/>
      <c r="BB46" s="122"/>
      <c r="BC46" s="122"/>
      <c r="BD46" s="122"/>
      <c r="BE46" s="122"/>
      <c r="BF46" s="122"/>
      <c r="BG46" s="124" t="str">
        <f t="shared" si="0"/>
        <v>N</v>
      </c>
    </row>
    <row r="47" spans="2:59" x14ac:dyDescent="0.2">
      <c r="B47" s="122" t="s">
        <v>632</v>
      </c>
      <c r="C47" s="122" t="s">
        <v>633</v>
      </c>
      <c r="D47" s="122"/>
      <c r="E47" s="122"/>
      <c r="F47" s="122" t="s">
        <v>449</v>
      </c>
      <c r="G47" s="122" t="s">
        <v>449</v>
      </c>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t="s">
        <v>450</v>
      </c>
      <c r="AH47" s="122" t="s">
        <v>450</v>
      </c>
      <c r="AI47" s="122" t="s">
        <v>450</v>
      </c>
      <c r="AJ47" s="122" t="s">
        <v>450</v>
      </c>
      <c r="AK47" s="122" t="s">
        <v>450</v>
      </c>
      <c r="AL47" s="122" t="s">
        <v>450</v>
      </c>
      <c r="AM47" s="122" t="s">
        <v>450</v>
      </c>
      <c r="AN47" s="122" t="s">
        <v>450</v>
      </c>
      <c r="AO47" s="122" t="s">
        <v>450</v>
      </c>
      <c r="AP47" s="122" t="s">
        <v>450</v>
      </c>
      <c r="AQ47" s="122"/>
      <c r="AR47" s="122"/>
      <c r="AS47" s="122"/>
      <c r="AT47" s="122"/>
      <c r="AU47" s="122"/>
      <c r="AV47" s="122"/>
      <c r="AW47" s="122"/>
      <c r="AX47" s="122"/>
      <c r="AY47" s="122"/>
      <c r="AZ47" s="122"/>
      <c r="BA47" s="122"/>
      <c r="BB47" s="122"/>
      <c r="BC47" s="122"/>
      <c r="BD47" s="122"/>
      <c r="BE47" s="122"/>
      <c r="BF47" s="122"/>
      <c r="BG47" s="124" t="str">
        <f t="shared" si="0"/>
        <v>N</v>
      </c>
    </row>
    <row r="48" spans="2:59" x14ac:dyDescent="0.2">
      <c r="B48" s="122" t="s">
        <v>634</v>
      </c>
      <c r="C48" s="122" t="s">
        <v>635</v>
      </c>
      <c r="D48" s="122"/>
      <c r="E48" s="122"/>
      <c r="F48" s="122" t="s">
        <v>449</v>
      </c>
      <c r="G48" s="122" t="s">
        <v>449</v>
      </c>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t="s">
        <v>450</v>
      </c>
      <c r="AH48" s="122" t="s">
        <v>450</v>
      </c>
      <c r="AI48" s="122" t="s">
        <v>450</v>
      </c>
      <c r="AJ48" s="122" t="s">
        <v>450</v>
      </c>
      <c r="AK48" s="122" t="s">
        <v>450</v>
      </c>
      <c r="AL48" s="122" t="s">
        <v>450</v>
      </c>
      <c r="AM48" s="122" t="s">
        <v>450</v>
      </c>
      <c r="AN48" s="122" t="s">
        <v>450</v>
      </c>
      <c r="AO48" s="122" t="s">
        <v>450</v>
      </c>
      <c r="AP48" s="122" t="s">
        <v>450</v>
      </c>
      <c r="AQ48" s="122"/>
      <c r="AR48" s="122"/>
      <c r="AS48" s="122"/>
      <c r="AT48" s="122"/>
      <c r="AU48" s="122"/>
      <c r="AV48" s="122"/>
      <c r="AW48" s="122"/>
      <c r="AX48" s="122"/>
      <c r="AY48" s="122"/>
      <c r="AZ48" s="122"/>
      <c r="BA48" s="122"/>
      <c r="BB48" s="122"/>
      <c r="BC48" s="122"/>
      <c r="BD48" s="122"/>
      <c r="BE48" s="122"/>
      <c r="BF48" s="122"/>
      <c r="BG48" s="124" t="str">
        <f t="shared" si="0"/>
        <v>N</v>
      </c>
    </row>
    <row r="49" spans="2:59" x14ac:dyDescent="0.2">
      <c r="B49" s="122" t="s">
        <v>636</v>
      </c>
      <c r="C49" s="122" t="s">
        <v>637</v>
      </c>
      <c r="D49" s="122"/>
      <c r="E49" s="122"/>
      <c r="F49" s="122" t="s">
        <v>456</v>
      </c>
      <c r="G49" s="122" t="s">
        <v>456</v>
      </c>
      <c r="H49" s="122">
        <v>4</v>
      </c>
      <c r="I49" s="122" t="s">
        <v>638</v>
      </c>
      <c r="J49" s="122" t="s">
        <v>639</v>
      </c>
      <c r="K49" s="122"/>
      <c r="L49" s="122">
        <v>655252</v>
      </c>
      <c r="M49" s="122"/>
      <c r="N49" s="122"/>
      <c r="O49" s="122"/>
      <c r="P49" s="122" t="s">
        <v>459</v>
      </c>
      <c r="Q49" s="122"/>
      <c r="R49" s="122"/>
      <c r="S49" s="122" t="s">
        <v>505</v>
      </c>
      <c r="T49" s="122"/>
      <c r="U49" s="122"/>
      <c r="V49" s="122"/>
      <c r="W49" s="122"/>
      <c r="X49" s="122"/>
      <c r="Y49" s="122"/>
      <c r="Z49" s="122"/>
      <c r="AA49" s="122"/>
      <c r="AB49" s="122"/>
      <c r="AC49" s="122"/>
      <c r="AD49" s="122"/>
      <c r="AE49" s="122"/>
      <c r="AF49" s="122"/>
      <c r="AG49" s="122" t="s">
        <v>461</v>
      </c>
      <c r="AH49" s="122" t="s">
        <v>461</v>
      </c>
      <c r="AI49" s="122" t="s">
        <v>461</v>
      </c>
      <c r="AJ49" s="122" t="s">
        <v>461</v>
      </c>
      <c r="AK49" s="122" t="s">
        <v>461</v>
      </c>
      <c r="AL49" s="122" t="s">
        <v>461</v>
      </c>
      <c r="AM49" s="122" t="s">
        <v>461</v>
      </c>
      <c r="AN49" s="122" t="s">
        <v>461</v>
      </c>
      <c r="AO49" s="122" t="s">
        <v>461</v>
      </c>
      <c r="AP49" s="122" t="s">
        <v>461</v>
      </c>
      <c r="AQ49" s="122"/>
      <c r="AR49" s="122"/>
      <c r="AS49" s="122"/>
      <c r="AT49" s="122"/>
      <c r="AU49" s="122"/>
      <c r="AV49" s="122" t="s">
        <v>640</v>
      </c>
      <c r="AW49" s="122"/>
      <c r="AX49" s="122" t="s">
        <v>507</v>
      </c>
      <c r="AY49" s="122" t="s">
        <v>478</v>
      </c>
      <c r="AZ49" s="122"/>
      <c r="BA49" s="122">
        <v>2539</v>
      </c>
      <c r="BB49" s="122">
        <v>37734</v>
      </c>
      <c r="BC49" s="122"/>
      <c r="BD49" s="122">
        <v>46039</v>
      </c>
      <c r="BE49" s="122">
        <v>2144</v>
      </c>
      <c r="BF49" s="122"/>
      <c r="BG49" s="124" t="str">
        <f t="shared" si="0"/>
        <v>Y</v>
      </c>
    </row>
    <row r="50" spans="2:59" x14ac:dyDescent="0.2">
      <c r="B50" s="122" t="s">
        <v>148</v>
      </c>
      <c r="C50" s="122" t="s">
        <v>641</v>
      </c>
      <c r="D50" s="122"/>
      <c r="E50" s="122"/>
      <c r="F50" s="122" t="s">
        <v>456</v>
      </c>
      <c r="G50" s="122" t="s">
        <v>456</v>
      </c>
      <c r="H50" s="122"/>
      <c r="I50" s="122" t="s">
        <v>642</v>
      </c>
      <c r="J50" s="122" t="s">
        <v>643</v>
      </c>
      <c r="K50" s="122"/>
      <c r="L50" s="122">
        <v>854794</v>
      </c>
      <c r="M50" s="122"/>
      <c r="N50" s="122"/>
      <c r="O50" s="122"/>
      <c r="P50" s="122" t="s">
        <v>459</v>
      </c>
      <c r="Q50" s="122"/>
      <c r="R50" s="122"/>
      <c r="S50" s="122" t="s">
        <v>476</v>
      </c>
      <c r="T50" s="122"/>
      <c r="U50" s="122"/>
      <c r="V50" s="122"/>
      <c r="W50" s="122"/>
      <c r="X50" s="122"/>
      <c r="Y50" s="122"/>
      <c r="Z50" s="122"/>
      <c r="AA50" s="122"/>
      <c r="AB50" s="122"/>
      <c r="AC50" s="122"/>
      <c r="AD50" s="122"/>
      <c r="AE50" s="122"/>
      <c r="AF50" s="122"/>
      <c r="AG50" s="122" t="s">
        <v>461</v>
      </c>
      <c r="AH50" s="122" t="s">
        <v>461</v>
      </c>
      <c r="AI50" s="122" t="s">
        <v>461</v>
      </c>
      <c r="AJ50" s="122" t="s">
        <v>461</v>
      </c>
      <c r="AK50" s="122" t="s">
        <v>461</v>
      </c>
      <c r="AL50" s="122" t="s">
        <v>461</v>
      </c>
      <c r="AM50" s="122" t="s">
        <v>461</v>
      </c>
      <c r="AN50" s="122" t="s">
        <v>461</v>
      </c>
      <c r="AO50" s="122" t="s">
        <v>461</v>
      </c>
      <c r="AP50" s="122" t="s">
        <v>461</v>
      </c>
      <c r="AQ50" s="122"/>
      <c r="AR50" s="122"/>
      <c r="AS50" s="122"/>
      <c r="AT50" s="122"/>
      <c r="AU50" s="122"/>
      <c r="AV50" s="122" t="s">
        <v>644</v>
      </c>
      <c r="AW50" s="122"/>
      <c r="AX50" s="122" t="s">
        <v>459</v>
      </c>
      <c r="AY50" s="122" t="s">
        <v>478</v>
      </c>
      <c r="AZ50" s="122"/>
      <c r="BA50" s="122">
        <v>2539</v>
      </c>
      <c r="BB50" s="122">
        <v>40772</v>
      </c>
      <c r="BC50" s="122"/>
      <c r="BD50" s="122">
        <v>46004</v>
      </c>
      <c r="BE50" s="122">
        <v>2146</v>
      </c>
      <c r="BF50" s="122"/>
      <c r="BG50" s="124" t="str">
        <f t="shared" si="0"/>
        <v>Y</v>
      </c>
    </row>
    <row r="51" spans="2:59" x14ac:dyDescent="0.2">
      <c r="B51" s="122" t="s">
        <v>361</v>
      </c>
      <c r="C51" s="122" t="s">
        <v>645</v>
      </c>
      <c r="D51" s="122"/>
      <c r="E51" s="122"/>
      <c r="F51" s="122" t="s">
        <v>456</v>
      </c>
      <c r="G51" s="122" t="s">
        <v>456</v>
      </c>
      <c r="H51" s="122"/>
      <c r="I51" s="122" t="s">
        <v>646</v>
      </c>
      <c r="J51" s="122"/>
      <c r="K51" s="122" t="s">
        <v>647</v>
      </c>
      <c r="L51" s="122">
        <v>1242709</v>
      </c>
      <c r="M51" s="122"/>
      <c r="N51" s="122"/>
      <c r="O51" s="122"/>
      <c r="P51" s="122"/>
      <c r="Q51" s="122"/>
      <c r="R51" s="122"/>
      <c r="S51" s="122">
        <v>29221</v>
      </c>
      <c r="T51" s="122"/>
      <c r="U51" s="122"/>
      <c r="V51" s="122"/>
      <c r="W51" s="122"/>
      <c r="X51" s="122"/>
      <c r="Y51" s="122"/>
      <c r="Z51" s="122"/>
      <c r="AA51" s="122">
        <v>1</v>
      </c>
      <c r="AB51" s="122"/>
      <c r="AC51" s="122"/>
      <c r="AD51" s="122"/>
      <c r="AE51" s="122"/>
      <c r="AF51" s="122"/>
      <c r="AG51" s="122" t="s">
        <v>461</v>
      </c>
      <c r="AH51" s="122" t="s">
        <v>461</v>
      </c>
      <c r="AI51" s="122" t="s">
        <v>461</v>
      </c>
      <c r="AJ51" s="122" t="s">
        <v>461</v>
      </c>
      <c r="AK51" s="122" t="s">
        <v>461</v>
      </c>
      <c r="AL51" s="122" t="s">
        <v>461</v>
      </c>
      <c r="AM51" s="122" t="s">
        <v>461</v>
      </c>
      <c r="AN51" s="122" t="s">
        <v>461</v>
      </c>
      <c r="AO51" s="122" t="s">
        <v>461</v>
      </c>
      <c r="AP51" s="122" t="s">
        <v>461</v>
      </c>
      <c r="AQ51" s="122"/>
      <c r="AR51" s="122"/>
      <c r="AS51" s="122"/>
      <c r="AT51" s="122"/>
      <c r="AU51" s="122"/>
      <c r="AV51" s="122" t="s">
        <v>648</v>
      </c>
      <c r="AW51" s="122"/>
      <c r="AX51" s="122" t="s">
        <v>565</v>
      </c>
      <c r="AY51" s="122"/>
      <c r="AZ51" s="122"/>
      <c r="BA51" s="122">
        <v>2539</v>
      </c>
      <c r="BB51" s="122">
        <v>45938</v>
      </c>
      <c r="BC51" s="122"/>
      <c r="BD51" s="122">
        <v>46021</v>
      </c>
      <c r="BE51" s="122">
        <v>2146</v>
      </c>
      <c r="BF51" s="122"/>
      <c r="BG51" s="124" t="str">
        <f t="shared" si="0"/>
        <v>Y</v>
      </c>
    </row>
    <row r="52" spans="2:59" x14ac:dyDescent="0.2">
      <c r="B52" s="122" t="s">
        <v>362</v>
      </c>
      <c r="C52" s="122" t="s">
        <v>645</v>
      </c>
      <c r="D52" s="122"/>
      <c r="E52" s="122" t="s">
        <v>649</v>
      </c>
      <c r="F52" s="122" t="s">
        <v>456</v>
      </c>
      <c r="G52" s="122" t="s">
        <v>456</v>
      </c>
      <c r="H52" s="122"/>
      <c r="I52" s="122" t="s">
        <v>650</v>
      </c>
      <c r="J52" s="122"/>
      <c r="K52" s="122" t="s">
        <v>651</v>
      </c>
      <c r="L52" s="122">
        <v>1242717</v>
      </c>
      <c r="M52" s="122"/>
      <c r="N52" s="122"/>
      <c r="O52" s="122"/>
      <c r="P52" s="122"/>
      <c r="Q52" s="122"/>
      <c r="R52" s="122"/>
      <c r="S52" s="122">
        <v>27334</v>
      </c>
      <c r="T52" s="122"/>
      <c r="U52" s="122"/>
      <c r="V52" s="122"/>
      <c r="W52" s="122"/>
      <c r="X52" s="122"/>
      <c r="Y52" s="122"/>
      <c r="Z52" s="122"/>
      <c r="AA52" s="122">
        <v>1</v>
      </c>
      <c r="AB52" s="122"/>
      <c r="AC52" s="122"/>
      <c r="AD52" s="122"/>
      <c r="AE52" s="122"/>
      <c r="AF52" s="122"/>
      <c r="AG52" s="122" t="s">
        <v>450</v>
      </c>
      <c r="AH52" s="122" t="s">
        <v>461</v>
      </c>
      <c r="AI52" s="122" t="s">
        <v>450</v>
      </c>
      <c r="AJ52" s="122" t="s">
        <v>450</v>
      </c>
      <c r="AK52" s="122" t="s">
        <v>450</v>
      </c>
      <c r="AL52" s="122" t="s">
        <v>450</v>
      </c>
      <c r="AM52" s="122" t="s">
        <v>450</v>
      </c>
      <c r="AN52" s="122" t="s">
        <v>450</v>
      </c>
      <c r="AO52" s="122" t="s">
        <v>450</v>
      </c>
      <c r="AP52" s="122" t="s">
        <v>450</v>
      </c>
      <c r="AQ52" s="122"/>
      <c r="AR52" s="122"/>
      <c r="AS52" s="122"/>
      <c r="AT52" s="122"/>
      <c r="AU52" s="122"/>
      <c r="AV52" s="122" t="s">
        <v>648</v>
      </c>
      <c r="AW52" s="122"/>
      <c r="AX52" s="122" t="s">
        <v>652</v>
      </c>
      <c r="AY52" s="122"/>
      <c r="AZ52" s="122"/>
      <c r="BA52" s="122">
        <v>2539</v>
      </c>
      <c r="BB52" s="122">
        <v>45937</v>
      </c>
      <c r="BC52" s="122"/>
      <c r="BD52" s="122">
        <v>46021</v>
      </c>
      <c r="BE52" s="122">
        <v>2146</v>
      </c>
      <c r="BF52" s="122"/>
      <c r="BG52" s="124" t="str">
        <f t="shared" si="0"/>
        <v>Y</v>
      </c>
    </row>
    <row r="53" spans="2:59" x14ac:dyDescent="0.2">
      <c r="B53" s="122" t="s">
        <v>225</v>
      </c>
      <c r="C53" s="122" t="s">
        <v>645</v>
      </c>
      <c r="D53" s="122"/>
      <c r="E53" s="122"/>
      <c r="F53" s="122" t="s">
        <v>456</v>
      </c>
      <c r="G53" s="122" t="s">
        <v>456</v>
      </c>
      <c r="H53" s="122"/>
      <c r="I53" s="122" t="s">
        <v>653</v>
      </c>
      <c r="J53" s="122"/>
      <c r="K53" s="122" t="s">
        <v>647</v>
      </c>
      <c r="L53" s="122">
        <v>1242695</v>
      </c>
      <c r="M53" s="122"/>
      <c r="N53" s="122"/>
      <c r="O53" s="122"/>
      <c r="P53" s="122" t="s">
        <v>459</v>
      </c>
      <c r="Q53" s="122"/>
      <c r="R53" s="122"/>
      <c r="S53" s="122">
        <v>74997</v>
      </c>
      <c r="T53" s="122"/>
      <c r="U53" s="122"/>
      <c r="V53" s="122"/>
      <c r="W53" s="122"/>
      <c r="X53" s="122"/>
      <c r="Y53" s="122"/>
      <c r="Z53" s="122"/>
      <c r="AA53" s="122">
        <v>1</v>
      </c>
      <c r="AB53" s="122"/>
      <c r="AC53" s="122"/>
      <c r="AD53" s="122"/>
      <c r="AE53" s="122"/>
      <c r="AF53" s="122"/>
      <c r="AG53" s="122" t="s">
        <v>450</v>
      </c>
      <c r="AH53" s="122" t="s">
        <v>450</v>
      </c>
      <c r="AI53" s="122" t="s">
        <v>450</v>
      </c>
      <c r="AJ53" s="122" t="s">
        <v>450</v>
      </c>
      <c r="AK53" s="122" t="s">
        <v>450</v>
      </c>
      <c r="AL53" s="122" t="s">
        <v>450</v>
      </c>
      <c r="AM53" s="122" t="s">
        <v>450</v>
      </c>
      <c r="AN53" s="122" t="s">
        <v>450</v>
      </c>
      <c r="AO53" s="122" t="s">
        <v>450</v>
      </c>
      <c r="AP53" s="122" t="s">
        <v>450</v>
      </c>
      <c r="AQ53" s="122"/>
      <c r="AR53" s="122"/>
      <c r="AS53" s="122"/>
      <c r="AT53" s="122"/>
      <c r="AU53" s="122"/>
      <c r="AV53" s="122" t="s">
        <v>654</v>
      </c>
      <c r="AW53" s="122"/>
      <c r="AX53" s="122" t="s">
        <v>565</v>
      </c>
      <c r="AY53" s="122"/>
      <c r="AZ53" s="122"/>
      <c r="BA53" s="122"/>
      <c r="BB53" s="122">
        <v>45937</v>
      </c>
      <c r="BC53" s="122"/>
      <c r="BD53" s="122">
        <v>46023</v>
      </c>
      <c r="BE53" s="122">
        <v>2146</v>
      </c>
      <c r="BF53" s="122"/>
      <c r="BG53" s="124" t="str">
        <f t="shared" si="0"/>
        <v>Y</v>
      </c>
    </row>
    <row r="54" spans="2:59" x14ac:dyDescent="0.2">
      <c r="B54" s="122" t="s">
        <v>150</v>
      </c>
      <c r="C54" s="122" t="s">
        <v>655</v>
      </c>
      <c r="D54" s="122" t="s">
        <v>656</v>
      </c>
      <c r="E54" s="122"/>
      <c r="F54" s="122" t="s">
        <v>456</v>
      </c>
      <c r="G54" s="122" t="s">
        <v>456</v>
      </c>
      <c r="H54" s="122"/>
      <c r="I54" s="122" t="s">
        <v>657</v>
      </c>
      <c r="J54" s="122"/>
      <c r="K54" s="122" t="s">
        <v>658</v>
      </c>
      <c r="L54" s="122">
        <v>774685</v>
      </c>
      <c r="M54" s="122"/>
      <c r="N54" s="122"/>
      <c r="O54" s="122"/>
      <c r="P54" s="122" t="s">
        <v>459</v>
      </c>
      <c r="Q54" s="122"/>
      <c r="R54" s="122"/>
      <c r="S54" s="122" t="s">
        <v>659</v>
      </c>
      <c r="T54" s="122"/>
      <c r="U54" s="122"/>
      <c r="V54" s="122"/>
      <c r="W54" s="122"/>
      <c r="X54" s="122"/>
      <c r="Y54" s="122"/>
      <c r="Z54" s="122"/>
      <c r="AA54" s="122"/>
      <c r="AB54" s="122"/>
      <c r="AC54" s="122"/>
      <c r="AD54" s="122"/>
      <c r="AE54" s="122"/>
      <c r="AF54" s="122"/>
      <c r="AG54" s="122" t="s">
        <v>461</v>
      </c>
      <c r="AH54" s="122" t="s">
        <v>461</v>
      </c>
      <c r="AI54" s="122" t="s">
        <v>461</v>
      </c>
      <c r="AJ54" s="122" t="s">
        <v>461</v>
      </c>
      <c r="AK54" s="122" t="s">
        <v>461</v>
      </c>
      <c r="AL54" s="122" t="s">
        <v>461</v>
      </c>
      <c r="AM54" s="122" t="s">
        <v>461</v>
      </c>
      <c r="AN54" s="122" t="s">
        <v>461</v>
      </c>
      <c r="AO54" s="122" t="s">
        <v>461</v>
      </c>
      <c r="AP54" s="122" t="s">
        <v>461</v>
      </c>
      <c r="AQ54" s="122"/>
      <c r="AR54" s="122"/>
      <c r="AS54" s="122"/>
      <c r="AT54" s="122"/>
      <c r="AU54" s="122"/>
      <c r="AV54" s="122" t="s">
        <v>660</v>
      </c>
      <c r="AW54" s="122"/>
      <c r="AX54" s="122" t="s">
        <v>507</v>
      </c>
      <c r="AY54" s="122" t="s">
        <v>478</v>
      </c>
      <c r="AZ54" s="122"/>
      <c r="BA54" s="122">
        <v>2539</v>
      </c>
      <c r="BB54" s="122">
        <v>39652</v>
      </c>
      <c r="BC54" s="122"/>
      <c r="BD54" s="122">
        <v>46002</v>
      </c>
      <c r="BE54" s="122">
        <v>2146</v>
      </c>
      <c r="BF54" s="122"/>
      <c r="BG54" s="124" t="str">
        <f t="shared" si="0"/>
        <v>Y</v>
      </c>
    </row>
    <row r="55" spans="2:59" x14ac:dyDescent="0.2">
      <c r="B55" s="122" t="s">
        <v>661</v>
      </c>
      <c r="C55" s="122" t="s">
        <v>662</v>
      </c>
      <c r="D55" s="122"/>
      <c r="E55" s="122"/>
      <c r="F55" s="122" t="s">
        <v>449</v>
      </c>
      <c r="G55" s="122" t="s">
        <v>449</v>
      </c>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t="s">
        <v>450</v>
      </c>
      <c r="AH55" s="122" t="s">
        <v>450</v>
      </c>
      <c r="AI55" s="122" t="s">
        <v>450</v>
      </c>
      <c r="AJ55" s="122" t="s">
        <v>450</v>
      </c>
      <c r="AK55" s="122" t="s">
        <v>450</v>
      </c>
      <c r="AL55" s="122" t="s">
        <v>450</v>
      </c>
      <c r="AM55" s="122" t="s">
        <v>450</v>
      </c>
      <c r="AN55" s="122" t="s">
        <v>450</v>
      </c>
      <c r="AO55" s="122" t="s">
        <v>450</v>
      </c>
      <c r="AP55" s="122" t="s">
        <v>450</v>
      </c>
      <c r="AQ55" s="122"/>
      <c r="AR55" s="122"/>
      <c r="AS55" s="122"/>
      <c r="AT55" s="122"/>
      <c r="AU55" s="122"/>
      <c r="AV55" s="122"/>
      <c r="AW55" s="122"/>
      <c r="AX55" s="122"/>
      <c r="AY55" s="122"/>
      <c r="AZ55" s="122"/>
      <c r="BA55" s="122"/>
      <c r="BB55" s="122"/>
      <c r="BC55" s="122"/>
      <c r="BD55" s="122"/>
      <c r="BE55" s="122"/>
      <c r="BF55" s="122"/>
      <c r="BG55" s="124" t="str">
        <f t="shared" si="0"/>
        <v>N</v>
      </c>
    </row>
    <row r="56" spans="2:59" x14ac:dyDescent="0.2">
      <c r="B56" s="122" t="s">
        <v>663</v>
      </c>
      <c r="C56" s="122" t="s">
        <v>664</v>
      </c>
      <c r="D56" s="122"/>
      <c r="E56" s="122"/>
      <c r="F56" s="122" t="s">
        <v>449</v>
      </c>
      <c r="G56" s="122"/>
      <c r="H56" s="122"/>
      <c r="I56" s="122"/>
      <c r="J56" s="122"/>
      <c r="K56" s="122"/>
      <c r="L56" s="122">
        <v>677345</v>
      </c>
      <c r="M56" s="122"/>
      <c r="N56" s="122"/>
      <c r="O56" s="122"/>
      <c r="P56" s="122"/>
      <c r="Q56" s="122"/>
      <c r="R56" s="122"/>
      <c r="S56" s="122"/>
      <c r="T56" s="122"/>
      <c r="U56" s="122"/>
      <c r="V56" s="122"/>
      <c r="W56" s="122"/>
      <c r="X56" s="122"/>
      <c r="Y56" s="122"/>
      <c r="Z56" s="122"/>
      <c r="AA56" s="122"/>
      <c r="AB56" s="122"/>
      <c r="AC56" s="122"/>
      <c r="AD56" s="122"/>
      <c r="AE56" s="122"/>
      <c r="AF56" s="122"/>
      <c r="AG56" s="122" t="s">
        <v>450</v>
      </c>
      <c r="AH56" s="122" t="s">
        <v>450</v>
      </c>
      <c r="AI56" s="122" t="s">
        <v>450</v>
      </c>
      <c r="AJ56" s="122" t="s">
        <v>450</v>
      </c>
      <c r="AK56" s="122" t="s">
        <v>450</v>
      </c>
      <c r="AL56" s="122" t="s">
        <v>450</v>
      </c>
      <c r="AM56" s="122" t="s">
        <v>450</v>
      </c>
      <c r="AN56" s="122" t="s">
        <v>450</v>
      </c>
      <c r="AO56" s="122" t="s">
        <v>450</v>
      </c>
      <c r="AP56" s="122" t="s">
        <v>450</v>
      </c>
      <c r="AQ56" s="122"/>
      <c r="AR56" s="122"/>
      <c r="AS56" s="122"/>
      <c r="AT56" s="122"/>
      <c r="AU56" s="122"/>
      <c r="AV56" s="122"/>
      <c r="AW56" s="122"/>
      <c r="AX56" s="122"/>
      <c r="AY56" s="122"/>
      <c r="AZ56" s="122"/>
      <c r="BA56" s="122"/>
      <c r="BB56" s="122"/>
      <c r="BC56" s="122"/>
      <c r="BD56" s="122"/>
      <c r="BE56" s="122"/>
      <c r="BF56" s="122"/>
      <c r="BG56" s="124" t="str">
        <f t="shared" si="0"/>
        <v>N</v>
      </c>
    </row>
    <row r="57" spans="2:59" x14ac:dyDescent="0.2">
      <c r="B57" s="122" t="s">
        <v>665</v>
      </c>
      <c r="C57" s="122" t="s">
        <v>666</v>
      </c>
      <c r="D57" s="122"/>
      <c r="E57" s="122"/>
      <c r="F57" s="122" t="s">
        <v>449</v>
      </c>
      <c r="G57" s="122" t="s">
        <v>449</v>
      </c>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t="s">
        <v>450</v>
      </c>
      <c r="AH57" s="122" t="s">
        <v>450</v>
      </c>
      <c r="AI57" s="122" t="s">
        <v>450</v>
      </c>
      <c r="AJ57" s="122" t="s">
        <v>450</v>
      </c>
      <c r="AK57" s="122" t="s">
        <v>450</v>
      </c>
      <c r="AL57" s="122" t="s">
        <v>450</v>
      </c>
      <c r="AM57" s="122" t="s">
        <v>450</v>
      </c>
      <c r="AN57" s="122" t="s">
        <v>450</v>
      </c>
      <c r="AO57" s="122" t="s">
        <v>450</v>
      </c>
      <c r="AP57" s="122" t="s">
        <v>450</v>
      </c>
      <c r="AQ57" s="122"/>
      <c r="AR57" s="122"/>
      <c r="AS57" s="122"/>
      <c r="AT57" s="122"/>
      <c r="AU57" s="122"/>
      <c r="AV57" s="122"/>
      <c r="AW57" s="122"/>
      <c r="AX57" s="122"/>
      <c r="AY57" s="122"/>
      <c r="AZ57" s="122"/>
      <c r="BA57" s="122"/>
      <c r="BB57" s="122"/>
      <c r="BC57" s="122"/>
      <c r="BD57" s="122"/>
      <c r="BE57" s="122"/>
      <c r="BF57" s="122"/>
      <c r="BG57" s="124" t="str">
        <f t="shared" si="0"/>
        <v>N</v>
      </c>
    </row>
    <row r="58" spans="2:59" x14ac:dyDescent="0.2">
      <c r="B58" s="122" t="s">
        <v>148</v>
      </c>
      <c r="C58" s="122" t="s">
        <v>666</v>
      </c>
      <c r="D58" s="122"/>
      <c r="E58" s="122"/>
      <c r="F58" s="122" t="s">
        <v>449</v>
      </c>
      <c r="G58" s="122" t="s">
        <v>449</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t="s">
        <v>450</v>
      </c>
      <c r="AH58" s="122" t="s">
        <v>450</v>
      </c>
      <c r="AI58" s="122" t="s">
        <v>450</v>
      </c>
      <c r="AJ58" s="122" t="s">
        <v>450</v>
      </c>
      <c r="AK58" s="122" t="s">
        <v>450</v>
      </c>
      <c r="AL58" s="122" t="s">
        <v>450</v>
      </c>
      <c r="AM58" s="122" t="s">
        <v>450</v>
      </c>
      <c r="AN58" s="122" t="s">
        <v>450</v>
      </c>
      <c r="AO58" s="122" t="s">
        <v>450</v>
      </c>
      <c r="AP58" s="122" t="s">
        <v>450</v>
      </c>
      <c r="AQ58" s="122"/>
      <c r="AR58" s="122"/>
      <c r="AS58" s="122"/>
      <c r="AT58" s="122"/>
      <c r="AU58" s="122"/>
      <c r="AV58" s="122"/>
      <c r="AW58" s="122"/>
      <c r="AX58" s="122"/>
      <c r="AY58" s="122"/>
      <c r="AZ58" s="122"/>
      <c r="BA58" s="122"/>
      <c r="BB58" s="122"/>
      <c r="BC58" s="122"/>
      <c r="BD58" s="122"/>
      <c r="BE58" s="122"/>
      <c r="BF58" s="122"/>
      <c r="BG58" s="124" t="str">
        <f t="shared" si="0"/>
        <v>N</v>
      </c>
    </row>
    <row r="59" spans="2:59" x14ac:dyDescent="0.2">
      <c r="B59" s="122" t="s">
        <v>152</v>
      </c>
      <c r="C59" s="122" t="s">
        <v>667</v>
      </c>
      <c r="D59" s="122"/>
      <c r="E59" s="122"/>
      <c r="F59" s="122" t="s">
        <v>456</v>
      </c>
      <c r="G59" s="122" t="s">
        <v>456</v>
      </c>
      <c r="H59" s="122"/>
      <c r="I59" s="122" t="s">
        <v>668</v>
      </c>
      <c r="J59" s="122" t="s">
        <v>669</v>
      </c>
      <c r="K59" s="122" t="s">
        <v>670</v>
      </c>
      <c r="L59" s="122">
        <v>1125435</v>
      </c>
      <c r="M59" s="122"/>
      <c r="N59" s="122"/>
      <c r="O59" s="122"/>
      <c r="P59" s="122" t="s">
        <v>459</v>
      </c>
      <c r="Q59" s="122"/>
      <c r="R59" s="122"/>
      <c r="S59" s="122" t="s">
        <v>483</v>
      </c>
      <c r="T59" s="122"/>
      <c r="U59" s="122"/>
      <c r="V59" s="122"/>
      <c r="W59" s="122"/>
      <c r="X59" s="122"/>
      <c r="Y59" s="122"/>
      <c r="Z59" s="122"/>
      <c r="AA59" s="122">
        <v>1</v>
      </c>
      <c r="AB59" s="122"/>
      <c r="AC59" s="122"/>
      <c r="AD59" s="122"/>
      <c r="AE59" s="122"/>
      <c r="AF59" s="122"/>
      <c r="AG59" s="122" t="s">
        <v>461</v>
      </c>
      <c r="AH59" s="122" t="s">
        <v>461</v>
      </c>
      <c r="AI59" s="122" t="s">
        <v>461</v>
      </c>
      <c r="AJ59" s="122" t="s">
        <v>461</v>
      </c>
      <c r="AK59" s="122" t="s">
        <v>461</v>
      </c>
      <c r="AL59" s="122" t="s">
        <v>461</v>
      </c>
      <c r="AM59" s="122" t="s">
        <v>461</v>
      </c>
      <c r="AN59" s="122" t="s">
        <v>461</v>
      </c>
      <c r="AO59" s="122" t="s">
        <v>461</v>
      </c>
      <c r="AP59" s="122" t="s">
        <v>461</v>
      </c>
      <c r="AQ59" s="122"/>
      <c r="AR59" s="122"/>
      <c r="AS59" s="122"/>
      <c r="AT59" s="122"/>
      <c r="AU59" s="122"/>
      <c r="AV59" s="122" t="s">
        <v>671</v>
      </c>
      <c r="AW59" s="122"/>
      <c r="AX59" s="122" t="s">
        <v>565</v>
      </c>
      <c r="AY59" s="122" t="s">
        <v>478</v>
      </c>
      <c r="AZ59" s="122"/>
      <c r="BA59" s="122">
        <v>2539</v>
      </c>
      <c r="BB59" s="122">
        <v>44224</v>
      </c>
      <c r="BC59" s="122"/>
      <c r="BD59" s="122">
        <v>46026</v>
      </c>
      <c r="BE59" s="122">
        <v>2146</v>
      </c>
      <c r="BF59" s="122"/>
      <c r="BG59" s="124" t="str">
        <f t="shared" si="0"/>
        <v>Y</v>
      </c>
    </row>
    <row r="60" spans="2:59" x14ac:dyDescent="0.2">
      <c r="B60" s="122" t="s">
        <v>154</v>
      </c>
      <c r="C60" s="122" t="s">
        <v>672</v>
      </c>
      <c r="D60" s="122"/>
      <c r="E60" s="122"/>
      <c r="F60" s="122" t="s">
        <v>456</v>
      </c>
      <c r="G60" s="122" t="s">
        <v>456</v>
      </c>
      <c r="H60" s="122"/>
      <c r="I60" s="122" t="s">
        <v>673</v>
      </c>
      <c r="J60" s="122" t="s">
        <v>674</v>
      </c>
      <c r="K60" s="122"/>
      <c r="L60" s="122">
        <v>801321</v>
      </c>
      <c r="M60" s="122"/>
      <c r="N60" s="122"/>
      <c r="O60" s="122"/>
      <c r="P60" s="122" t="s">
        <v>459</v>
      </c>
      <c r="Q60" s="122"/>
      <c r="R60" s="122"/>
      <c r="S60" s="122" t="s">
        <v>483</v>
      </c>
      <c r="T60" s="122"/>
      <c r="U60" s="122"/>
      <c r="V60" s="122"/>
      <c r="W60" s="122"/>
      <c r="X60" s="122"/>
      <c r="Y60" s="122"/>
      <c r="Z60" s="122"/>
      <c r="AA60" s="122"/>
      <c r="AB60" s="122"/>
      <c r="AC60" s="122"/>
      <c r="AD60" s="122"/>
      <c r="AE60" s="122"/>
      <c r="AF60" s="122"/>
      <c r="AG60" s="122" t="s">
        <v>461</v>
      </c>
      <c r="AH60" s="122" t="s">
        <v>461</v>
      </c>
      <c r="AI60" s="122" t="s">
        <v>461</v>
      </c>
      <c r="AJ60" s="122" t="s">
        <v>461</v>
      </c>
      <c r="AK60" s="122" t="s">
        <v>461</v>
      </c>
      <c r="AL60" s="122" t="s">
        <v>461</v>
      </c>
      <c r="AM60" s="122" t="s">
        <v>461</v>
      </c>
      <c r="AN60" s="122" t="s">
        <v>461</v>
      </c>
      <c r="AO60" s="122" t="s">
        <v>461</v>
      </c>
      <c r="AP60" s="122" t="s">
        <v>461</v>
      </c>
      <c r="AQ60" s="122"/>
      <c r="AR60" s="122"/>
      <c r="AS60" s="122"/>
      <c r="AT60" s="122"/>
      <c r="AU60" s="122"/>
      <c r="AV60" s="122" t="s">
        <v>675</v>
      </c>
      <c r="AW60" s="122"/>
      <c r="AX60" s="122" t="s">
        <v>459</v>
      </c>
      <c r="AY60" s="122" t="s">
        <v>478</v>
      </c>
      <c r="AZ60" s="122"/>
      <c r="BA60" s="122">
        <v>2539</v>
      </c>
      <c r="BB60" s="122">
        <v>39995</v>
      </c>
      <c r="BC60" s="122"/>
      <c r="BD60" s="122">
        <v>46010</v>
      </c>
      <c r="BE60" s="122">
        <v>2146</v>
      </c>
      <c r="BF60" s="122"/>
      <c r="BG60" s="124" t="str">
        <f t="shared" si="0"/>
        <v>Y</v>
      </c>
    </row>
    <row r="61" spans="2:59" x14ac:dyDescent="0.2">
      <c r="B61" s="122" t="s">
        <v>150</v>
      </c>
      <c r="C61" s="122" t="s">
        <v>676</v>
      </c>
      <c r="D61" s="122"/>
      <c r="E61" s="122"/>
      <c r="F61" s="122" t="s">
        <v>449</v>
      </c>
      <c r="G61" s="122" t="s">
        <v>449</v>
      </c>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t="s">
        <v>450</v>
      </c>
      <c r="AH61" s="122" t="s">
        <v>450</v>
      </c>
      <c r="AI61" s="122" t="s">
        <v>450</v>
      </c>
      <c r="AJ61" s="122" t="s">
        <v>450</v>
      </c>
      <c r="AK61" s="122" t="s">
        <v>450</v>
      </c>
      <c r="AL61" s="122" t="s">
        <v>450</v>
      </c>
      <c r="AM61" s="122" t="s">
        <v>450</v>
      </c>
      <c r="AN61" s="122" t="s">
        <v>450</v>
      </c>
      <c r="AO61" s="122" t="s">
        <v>450</v>
      </c>
      <c r="AP61" s="122" t="s">
        <v>450</v>
      </c>
      <c r="AQ61" s="122"/>
      <c r="AR61" s="122"/>
      <c r="AS61" s="122"/>
      <c r="AT61" s="122"/>
      <c r="AU61" s="122"/>
      <c r="AV61" s="122"/>
      <c r="AW61" s="122"/>
      <c r="AX61" s="122"/>
      <c r="AY61" s="122"/>
      <c r="AZ61" s="122"/>
      <c r="BA61" s="122"/>
      <c r="BB61" s="122"/>
      <c r="BC61" s="122"/>
      <c r="BD61" s="122"/>
      <c r="BE61" s="122"/>
      <c r="BF61" s="122"/>
      <c r="BG61" s="124" t="str">
        <f t="shared" si="0"/>
        <v>N</v>
      </c>
    </row>
    <row r="62" spans="2:59" x14ac:dyDescent="0.2">
      <c r="B62" s="122" t="s">
        <v>156</v>
      </c>
      <c r="C62" s="122" t="s">
        <v>677</v>
      </c>
      <c r="D62" s="122"/>
      <c r="E62" s="122"/>
      <c r="F62" s="122" t="s">
        <v>456</v>
      </c>
      <c r="G62" s="122" t="s">
        <v>456</v>
      </c>
      <c r="H62" s="122"/>
      <c r="I62" s="122" t="s">
        <v>678</v>
      </c>
      <c r="J62" s="122"/>
      <c r="K62" s="122" t="s">
        <v>679</v>
      </c>
      <c r="L62" s="122">
        <v>747475</v>
      </c>
      <c r="M62" s="122"/>
      <c r="N62" s="122"/>
      <c r="O62" s="122"/>
      <c r="P62" s="122" t="s">
        <v>459</v>
      </c>
      <c r="Q62" s="122"/>
      <c r="R62" s="122"/>
      <c r="S62" s="122" t="s">
        <v>539</v>
      </c>
      <c r="T62" s="122"/>
      <c r="U62" s="122"/>
      <c r="V62" s="122"/>
      <c r="W62" s="122"/>
      <c r="X62" s="122"/>
      <c r="Y62" s="122"/>
      <c r="Z62" s="122"/>
      <c r="AA62" s="122"/>
      <c r="AB62" s="122"/>
      <c r="AC62" s="122"/>
      <c r="AD62" s="122"/>
      <c r="AE62" s="122"/>
      <c r="AF62" s="122"/>
      <c r="AG62" s="122" t="s">
        <v>461</v>
      </c>
      <c r="AH62" s="122" t="s">
        <v>461</v>
      </c>
      <c r="AI62" s="122" t="s">
        <v>461</v>
      </c>
      <c r="AJ62" s="122" t="s">
        <v>461</v>
      </c>
      <c r="AK62" s="122" t="s">
        <v>461</v>
      </c>
      <c r="AL62" s="122" t="s">
        <v>461</v>
      </c>
      <c r="AM62" s="122" t="s">
        <v>461</v>
      </c>
      <c r="AN62" s="122" t="s">
        <v>461</v>
      </c>
      <c r="AO62" s="122" t="s">
        <v>461</v>
      </c>
      <c r="AP62" s="122" t="s">
        <v>461</v>
      </c>
      <c r="AQ62" s="122"/>
      <c r="AR62" s="122"/>
      <c r="AS62" s="122"/>
      <c r="AT62" s="122"/>
      <c r="AU62" s="122"/>
      <c r="AV62" s="122" t="s">
        <v>680</v>
      </c>
      <c r="AW62" s="122"/>
      <c r="AX62" s="122" t="s">
        <v>565</v>
      </c>
      <c r="AY62" s="122" t="s">
        <v>478</v>
      </c>
      <c r="AZ62" s="122"/>
      <c r="BA62" s="122">
        <v>2539</v>
      </c>
      <c r="BB62" s="122">
        <v>39197</v>
      </c>
      <c r="BC62" s="122"/>
      <c r="BD62" s="122">
        <v>46001</v>
      </c>
      <c r="BE62" s="122">
        <v>2146</v>
      </c>
      <c r="BF62" s="122"/>
      <c r="BG62" s="124" t="str">
        <f t="shared" si="0"/>
        <v>Y</v>
      </c>
    </row>
    <row r="63" spans="2:59" x14ac:dyDescent="0.2">
      <c r="B63" s="122" t="s">
        <v>681</v>
      </c>
      <c r="C63" s="122" t="s">
        <v>682</v>
      </c>
      <c r="D63" s="122"/>
      <c r="E63" s="122"/>
      <c r="F63" s="122" t="s">
        <v>554</v>
      </c>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t="s">
        <v>450</v>
      </c>
      <c r="AH63" s="122" t="s">
        <v>450</v>
      </c>
      <c r="AI63" s="122" t="s">
        <v>450</v>
      </c>
      <c r="AJ63" s="122" t="s">
        <v>450</v>
      </c>
      <c r="AK63" s="122" t="s">
        <v>450</v>
      </c>
      <c r="AL63" s="122" t="s">
        <v>450</v>
      </c>
      <c r="AM63" s="122" t="s">
        <v>450</v>
      </c>
      <c r="AN63" s="122" t="s">
        <v>450</v>
      </c>
      <c r="AO63" s="122" t="s">
        <v>450</v>
      </c>
      <c r="AP63" s="122" t="s">
        <v>450</v>
      </c>
      <c r="AQ63" s="122"/>
      <c r="AR63" s="122"/>
      <c r="AS63" s="122"/>
      <c r="AT63" s="122"/>
      <c r="AU63" s="122"/>
      <c r="AV63" s="122"/>
      <c r="AW63" s="122"/>
      <c r="AX63" s="122"/>
      <c r="AY63" s="122"/>
      <c r="AZ63" s="122"/>
      <c r="BA63" s="122"/>
      <c r="BB63" s="122"/>
      <c r="BC63" s="122"/>
      <c r="BD63" s="122"/>
      <c r="BE63" s="122"/>
      <c r="BF63" s="122"/>
      <c r="BG63" s="124" t="str">
        <f t="shared" si="0"/>
        <v>N</v>
      </c>
    </row>
    <row r="64" spans="2:59" x14ac:dyDescent="0.2">
      <c r="B64" s="122" t="s">
        <v>194</v>
      </c>
      <c r="C64" s="122" t="s">
        <v>683</v>
      </c>
      <c r="D64" s="122"/>
      <c r="E64" s="122"/>
      <c r="F64" s="122" t="s">
        <v>554</v>
      </c>
      <c r="G64" s="122" t="s">
        <v>449</v>
      </c>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t="s">
        <v>450</v>
      </c>
      <c r="AH64" s="122" t="s">
        <v>450</v>
      </c>
      <c r="AI64" s="122" t="s">
        <v>450</v>
      </c>
      <c r="AJ64" s="122" t="s">
        <v>450</v>
      </c>
      <c r="AK64" s="122" t="s">
        <v>450</v>
      </c>
      <c r="AL64" s="122" t="s">
        <v>450</v>
      </c>
      <c r="AM64" s="122" t="s">
        <v>450</v>
      </c>
      <c r="AN64" s="122" t="s">
        <v>450</v>
      </c>
      <c r="AO64" s="122" t="s">
        <v>450</v>
      </c>
      <c r="AP64" s="122" t="s">
        <v>450</v>
      </c>
      <c r="AQ64" s="122"/>
      <c r="AR64" s="122"/>
      <c r="AS64" s="122"/>
      <c r="AT64" s="122"/>
      <c r="AU64" s="122"/>
      <c r="AV64" s="122"/>
      <c r="AW64" s="122"/>
      <c r="AX64" s="122"/>
      <c r="AY64" s="122"/>
      <c r="AZ64" s="122"/>
      <c r="BA64" s="122"/>
      <c r="BB64" s="122"/>
      <c r="BC64" s="122"/>
      <c r="BD64" s="122"/>
      <c r="BE64" s="122"/>
      <c r="BF64" s="122"/>
      <c r="BG64" s="124" t="str">
        <f t="shared" si="0"/>
        <v>N</v>
      </c>
    </row>
    <row r="65" spans="2:59" x14ac:dyDescent="0.2">
      <c r="B65" s="122" t="s">
        <v>684</v>
      </c>
      <c r="C65" s="122" t="s">
        <v>685</v>
      </c>
      <c r="D65" s="122"/>
      <c r="E65" s="122"/>
      <c r="F65" s="122" t="s">
        <v>449</v>
      </c>
      <c r="G65" s="122" t="s">
        <v>449</v>
      </c>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t="s">
        <v>450</v>
      </c>
      <c r="AH65" s="122" t="s">
        <v>450</v>
      </c>
      <c r="AI65" s="122" t="s">
        <v>450</v>
      </c>
      <c r="AJ65" s="122" t="s">
        <v>450</v>
      </c>
      <c r="AK65" s="122" t="s">
        <v>450</v>
      </c>
      <c r="AL65" s="122" t="s">
        <v>450</v>
      </c>
      <c r="AM65" s="122" t="s">
        <v>450</v>
      </c>
      <c r="AN65" s="122" t="s">
        <v>450</v>
      </c>
      <c r="AO65" s="122" t="s">
        <v>450</v>
      </c>
      <c r="AP65" s="122" t="s">
        <v>450</v>
      </c>
      <c r="AQ65" s="122"/>
      <c r="AR65" s="122"/>
      <c r="AS65" s="122"/>
      <c r="AT65" s="122"/>
      <c r="AU65" s="122"/>
      <c r="AV65" s="122"/>
      <c r="AW65" s="122"/>
      <c r="AX65" s="122"/>
      <c r="AY65" s="122"/>
      <c r="AZ65" s="122"/>
      <c r="BA65" s="122"/>
      <c r="BB65" s="122"/>
      <c r="BC65" s="122"/>
      <c r="BD65" s="122"/>
      <c r="BE65" s="122"/>
      <c r="BF65" s="122"/>
      <c r="BG65" s="124" t="str">
        <f t="shared" si="0"/>
        <v>N</v>
      </c>
    </row>
    <row r="66" spans="2:59" x14ac:dyDescent="0.2">
      <c r="B66" s="122" t="s">
        <v>572</v>
      </c>
      <c r="C66" s="122" t="s">
        <v>686</v>
      </c>
      <c r="D66" s="122"/>
      <c r="E66" s="122"/>
      <c r="F66" s="122" t="s">
        <v>554</v>
      </c>
      <c r="G66" s="122"/>
      <c r="H66" s="122"/>
      <c r="I66" s="122" t="s">
        <v>687</v>
      </c>
      <c r="J66" s="122" t="s">
        <v>688</v>
      </c>
      <c r="K66" s="122" t="s">
        <v>689</v>
      </c>
      <c r="L66" s="122">
        <v>1094017</v>
      </c>
      <c r="M66" s="122"/>
      <c r="N66" s="122"/>
      <c r="O66" s="122"/>
      <c r="P66" s="122" t="s">
        <v>459</v>
      </c>
      <c r="Q66" s="122"/>
      <c r="R66" s="122"/>
      <c r="S66" s="122" t="s">
        <v>690</v>
      </c>
      <c r="T66" s="122"/>
      <c r="U66" s="122"/>
      <c r="V66" s="122"/>
      <c r="W66" s="122"/>
      <c r="X66" s="122"/>
      <c r="Y66" s="122"/>
      <c r="Z66" s="122"/>
      <c r="AA66" s="122"/>
      <c r="AB66" s="122"/>
      <c r="AC66" s="122"/>
      <c r="AD66" s="122"/>
      <c r="AE66" s="122"/>
      <c r="AF66" s="122"/>
      <c r="AG66" s="122" t="s">
        <v>450</v>
      </c>
      <c r="AH66" s="122" t="s">
        <v>450</v>
      </c>
      <c r="AI66" s="122" t="s">
        <v>450</v>
      </c>
      <c r="AJ66" s="122" t="s">
        <v>450</v>
      </c>
      <c r="AK66" s="122" t="s">
        <v>450</v>
      </c>
      <c r="AL66" s="122" t="s">
        <v>450</v>
      </c>
      <c r="AM66" s="122" t="s">
        <v>450</v>
      </c>
      <c r="AN66" s="122" t="s">
        <v>450</v>
      </c>
      <c r="AO66" s="122" t="s">
        <v>450</v>
      </c>
      <c r="AP66" s="122" t="s">
        <v>450</v>
      </c>
      <c r="AQ66" s="122"/>
      <c r="AR66" s="122"/>
      <c r="AS66" s="122"/>
      <c r="AT66" s="122"/>
      <c r="AU66" s="122"/>
      <c r="AV66" s="122" t="s">
        <v>691</v>
      </c>
      <c r="AW66" s="122"/>
      <c r="AX66" s="122" t="s">
        <v>507</v>
      </c>
      <c r="AY66" s="122" t="s">
        <v>478</v>
      </c>
      <c r="AZ66" s="122"/>
      <c r="BA66" s="122">
        <v>2539</v>
      </c>
      <c r="BB66" s="122">
        <v>43636</v>
      </c>
      <c r="BC66" s="122"/>
      <c r="BD66" s="122">
        <v>45294</v>
      </c>
      <c r="BE66" s="122"/>
      <c r="BF66" s="122"/>
      <c r="BG66" s="124" t="str">
        <f t="shared" si="0"/>
        <v>N</v>
      </c>
    </row>
    <row r="67" spans="2:59" x14ac:dyDescent="0.2">
      <c r="B67" s="122" t="s">
        <v>158</v>
      </c>
      <c r="C67" s="122" t="s">
        <v>686</v>
      </c>
      <c r="D67" s="122"/>
      <c r="E67" s="122"/>
      <c r="F67" s="122" t="s">
        <v>456</v>
      </c>
      <c r="G67" s="122" t="s">
        <v>456</v>
      </c>
      <c r="H67" s="122"/>
      <c r="I67" s="122" t="s">
        <v>692</v>
      </c>
      <c r="J67" s="122" t="s">
        <v>688</v>
      </c>
      <c r="K67" s="122" t="s">
        <v>693</v>
      </c>
      <c r="L67" s="122">
        <v>1004158</v>
      </c>
      <c r="M67" s="122"/>
      <c r="N67" s="122"/>
      <c r="O67" s="122"/>
      <c r="P67" s="122" t="s">
        <v>459</v>
      </c>
      <c r="Q67" s="122"/>
      <c r="R67" s="122"/>
      <c r="S67" s="122" t="s">
        <v>505</v>
      </c>
      <c r="T67" s="122"/>
      <c r="U67" s="122"/>
      <c r="V67" s="122"/>
      <c r="W67" s="122"/>
      <c r="X67" s="122"/>
      <c r="Y67" s="122"/>
      <c r="Z67" s="122"/>
      <c r="AA67" s="122"/>
      <c r="AB67" s="122"/>
      <c r="AC67" s="122"/>
      <c r="AD67" s="122"/>
      <c r="AE67" s="122"/>
      <c r="AF67" s="122"/>
      <c r="AG67" s="122" t="s">
        <v>461</v>
      </c>
      <c r="AH67" s="122" t="s">
        <v>461</v>
      </c>
      <c r="AI67" s="122" t="s">
        <v>461</v>
      </c>
      <c r="AJ67" s="122" t="s">
        <v>461</v>
      </c>
      <c r="AK67" s="122" t="s">
        <v>461</v>
      </c>
      <c r="AL67" s="122" t="s">
        <v>461</v>
      </c>
      <c r="AM67" s="122" t="s">
        <v>461</v>
      </c>
      <c r="AN67" s="122" t="s">
        <v>461</v>
      </c>
      <c r="AO67" s="122" t="s">
        <v>461</v>
      </c>
      <c r="AP67" s="122" t="s">
        <v>461</v>
      </c>
      <c r="AQ67" s="122"/>
      <c r="AR67" s="122"/>
      <c r="AS67" s="122"/>
      <c r="AT67" s="122"/>
      <c r="AU67" s="122"/>
      <c r="AV67" s="122" t="s">
        <v>691</v>
      </c>
      <c r="AW67" s="122"/>
      <c r="AX67" s="122" t="s">
        <v>507</v>
      </c>
      <c r="AY67" s="122" t="s">
        <v>478</v>
      </c>
      <c r="AZ67" s="122"/>
      <c r="BA67" s="122">
        <v>2539</v>
      </c>
      <c r="BB67" s="122">
        <v>42454</v>
      </c>
      <c r="BC67" s="122"/>
      <c r="BD67" s="122">
        <v>46023</v>
      </c>
      <c r="BE67" s="122">
        <v>2146</v>
      </c>
      <c r="BF67" s="122"/>
      <c r="BG67" s="124" t="str">
        <f t="shared" si="0"/>
        <v>Y</v>
      </c>
    </row>
    <row r="68" spans="2:59" x14ac:dyDescent="0.2">
      <c r="B68" s="122" t="s">
        <v>359</v>
      </c>
      <c r="C68" s="122" t="s">
        <v>694</v>
      </c>
      <c r="D68" s="122"/>
      <c r="E68" s="122"/>
      <c r="F68" s="122" t="s">
        <v>456</v>
      </c>
      <c r="G68" s="122" t="s">
        <v>456</v>
      </c>
      <c r="H68" s="122"/>
      <c r="I68" s="122" t="s">
        <v>695</v>
      </c>
      <c r="J68" s="122"/>
      <c r="K68" s="122" t="s">
        <v>696</v>
      </c>
      <c r="L68" s="122">
        <v>1242687</v>
      </c>
      <c r="M68" s="122"/>
      <c r="N68" s="122"/>
      <c r="O68" s="122"/>
      <c r="P68" s="122"/>
      <c r="Q68" s="122"/>
      <c r="R68" s="122"/>
      <c r="S68" s="122">
        <v>31048</v>
      </c>
      <c r="T68" s="122"/>
      <c r="U68" s="122"/>
      <c r="V68" s="122"/>
      <c r="W68" s="122"/>
      <c r="X68" s="122"/>
      <c r="Y68" s="122"/>
      <c r="Z68" s="122"/>
      <c r="AA68" s="122">
        <v>1</v>
      </c>
      <c r="AB68" s="122"/>
      <c r="AC68" s="122"/>
      <c r="AD68" s="122"/>
      <c r="AE68" s="122"/>
      <c r="AF68" s="122"/>
      <c r="AG68" s="122" t="s">
        <v>461</v>
      </c>
      <c r="AH68" s="122" t="s">
        <v>461</v>
      </c>
      <c r="AI68" s="122" t="s">
        <v>450</v>
      </c>
      <c r="AJ68" s="122" t="s">
        <v>450</v>
      </c>
      <c r="AK68" s="122" t="s">
        <v>450</v>
      </c>
      <c r="AL68" s="122" t="s">
        <v>450</v>
      </c>
      <c r="AM68" s="122" t="s">
        <v>450</v>
      </c>
      <c r="AN68" s="122" t="s">
        <v>461</v>
      </c>
      <c r="AO68" s="122" t="s">
        <v>461</v>
      </c>
      <c r="AP68" s="122" t="s">
        <v>450</v>
      </c>
      <c r="AQ68" s="122"/>
      <c r="AR68" s="122"/>
      <c r="AS68" s="122"/>
      <c r="AT68" s="122"/>
      <c r="AU68" s="122"/>
      <c r="AV68" s="122" t="s">
        <v>697</v>
      </c>
      <c r="AW68" s="122"/>
      <c r="AX68" s="122" t="s">
        <v>507</v>
      </c>
      <c r="AY68" s="122"/>
      <c r="AZ68" s="122"/>
      <c r="BA68" s="122"/>
      <c r="BB68" s="122">
        <v>45938</v>
      </c>
      <c r="BC68" s="122"/>
      <c r="BD68" s="122">
        <v>46002</v>
      </c>
      <c r="BE68" s="122">
        <v>2146</v>
      </c>
      <c r="BF68" s="122"/>
      <c r="BG68" s="124" t="str">
        <f t="shared" ref="BG68:BG131" si="1">IF(B68="","",IF(F68="Member","Y","N"))</f>
        <v>Y</v>
      </c>
    </row>
    <row r="69" spans="2:59" x14ac:dyDescent="0.2">
      <c r="B69" s="122" t="s">
        <v>161</v>
      </c>
      <c r="C69" s="122" t="s">
        <v>694</v>
      </c>
      <c r="D69" s="122" t="s">
        <v>683</v>
      </c>
      <c r="E69" s="122"/>
      <c r="F69" s="122" t="s">
        <v>456</v>
      </c>
      <c r="G69" s="122" t="s">
        <v>456</v>
      </c>
      <c r="H69" s="122">
        <v>4</v>
      </c>
      <c r="I69" s="122" t="s">
        <v>698</v>
      </c>
      <c r="J69" s="122"/>
      <c r="K69" s="122" t="s">
        <v>699</v>
      </c>
      <c r="L69" s="122">
        <v>1155768</v>
      </c>
      <c r="M69" s="122"/>
      <c r="N69" s="122"/>
      <c r="O69" s="122"/>
      <c r="P69" s="122" t="s">
        <v>459</v>
      </c>
      <c r="Q69" s="122"/>
      <c r="R69" s="122"/>
      <c r="S69" s="122" t="s">
        <v>460</v>
      </c>
      <c r="T69" s="122" t="s">
        <v>700</v>
      </c>
      <c r="U69" s="122"/>
      <c r="V69" s="122"/>
      <c r="W69" s="122" t="s">
        <v>696</v>
      </c>
      <c r="X69" s="122"/>
      <c r="Y69" s="122"/>
      <c r="Z69" s="122"/>
      <c r="AA69" s="122"/>
      <c r="AB69" s="122"/>
      <c r="AC69" s="122"/>
      <c r="AD69" s="122"/>
      <c r="AE69" s="122"/>
      <c r="AF69" s="122"/>
      <c r="AG69" s="122" t="s">
        <v>461</v>
      </c>
      <c r="AH69" s="122" t="s">
        <v>461</v>
      </c>
      <c r="AI69" s="122" t="s">
        <v>461</v>
      </c>
      <c r="AJ69" s="122" t="s">
        <v>461</v>
      </c>
      <c r="AK69" s="122" t="s">
        <v>461</v>
      </c>
      <c r="AL69" s="122" t="s">
        <v>461</v>
      </c>
      <c r="AM69" s="122" t="s">
        <v>461</v>
      </c>
      <c r="AN69" s="122" t="s">
        <v>461</v>
      </c>
      <c r="AO69" s="122" t="s">
        <v>461</v>
      </c>
      <c r="AP69" s="122" t="s">
        <v>461</v>
      </c>
      <c r="AQ69" s="122"/>
      <c r="AR69" s="122"/>
      <c r="AS69" s="122"/>
      <c r="AT69" s="122"/>
      <c r="AU69" s="122"/>
      <c r="AV69" s="122" t="s">
        <v>701</v>
      </c>
      <c r="AW69" s="122"/>
      <c r="AX69" s="122" t="s">
        <v>565</v>
      </c>
      <c r="AY69" s="122" t="s">
        <v>478</v>
      </c>
      <c r="AZ69" s="122"/>
      <c r="BA69" s="122">
        <v>2539</v>
      </c>
      <c r="BB69" s="122">
        <v>44704</v>
      </c>
      <c r="BC69" s="122"/>
      <c r="BD69" s="122">
        <v>46002</v>
      </c>
      <c r="BE69" s="122">
        <v>2146</v>
      </c>
      <c r="BF69" s="122"/>
      <c r="BG69" s="124" t="str">
        <f t="shared" si="1"/>
        <v>Y</v>
      </c>
    </row>
    <row r="70" spans="2:59" x14ac:dyDescent="0.2">
      <c r="B70" s="122" t="s">
        <v>160</v>
      </c>
      <c r="C70" s="122" t="s">
        <v>694</v>
      </c>
      <c r="D70" s="122" t="s">
        <v>702</v>
      </c>
      <c r="E70" s="122"/>
      <c r="F70" s="122" t="s">
        <v>456</v>
      </c>
      <c r="G70" s="122" t="s">
        <v>456</v>
      </c>
      <c r="H70" s="122" t="s">
        <v>703</v>
      </c>
      <c r="I70" s="122" t="s">
        <v>704</v>
      </c>
      <c r="J70" s="122"/>
      <c r="K70" s="122" t="s">
        <v>705</v>
      </c>
      <c r="L70" s="122">
        <v>1015826</v>
      </c>
      <c r="M70" s="122" t="s">
        <v>706</v>
      </c>
      <c r="N70" s="122"/>
      <c r="O70" s="122"/>
      <c r="P70" s="122" t="s">
        <v>459</v>
      </c>
      <c r="Q70" s="122"/>
      <c r="R70" s="122"/>
      <c r="S70" s="122" t="s">
        <v>563</v>
      </c>
      <c r="T70" s="122" t="s">
        <v>700</v>
      </c>
      <c r="U70" s="122" t="s">
        <v>707</v>
      </c>
      <c r="V70" s="122"/>
      <c r="W70" s="122" t="s">
        <v>696</v>
      </c>
      <c r="X70" s="122"/>
      <c r="Y70" s="122"/>
      <c r="Z70" s="122"/>
      <c r="AA70" s="122"/>
      <c r="AB70" s="122"/>
      <c r="AC70" s="122"/>
      <c r="AD70" s="122"/>
      <c r="AE70" s="122"/>
      <c r="AF70" s="122"/>
      <c r="AG70" s="122" t="s">
        <v>461</v>
      </c>
      <c r="AH70" s="122" t="s">
        <v>461</v>
      </c>
      <c r="AI70" s="122" t="s">
        <v>461</v>
      </c>
      <c r="AJ70" s="122" t="s">
        <v>461</v>
      </c>
      <c r="AK70" s="122" t="s">
        <v>461</v>
      </c>
      <c r="AL70" s="122" t="s">
        <v>461</v>
      </c>
      <c r="AM70" s="122" t="s">
        <v>461</v>
      </c>
      <c r="AN70" s="122" t="s">
        <v>461</v>
      </c>
      <c r="AO70" s="122" t="s">
        <v>461</v>
      </c>
      <c r="AP70" s="122" t="s">
        <v>461</v>
      </c>
      <c r="AQ70" s="122"/>
      <c r="AR70" s="122"/>
      <c r="AS70" s="122"/>
      <c r="AT70" s="122"/>
      <c r="AU70" s="122"/>
      <c r="AV70" s="122" t="s">
        <v>701</v>
      </c>
      <c r="AW70" s="122"/>
      <c r="AX70" s="122" t="s">
        <v>565</v>
      </c>
      <c r="AY70" s="122" t="s">
        <v>478</v>
      </c>
      <c r="AZ70" s="122" t="s">
        <v>708</v>
      </c>
      <c r="BA70" s="122">
        <v>2539</v>
      </c>
      <c r="BB70" s="122">
        <v>42647</v>
      </c>
      <c r="BC70" s="122"/>
      <c r="BD70" s="122">
        <v>46002</v>
      </c>
      <c r="BE70" s="122">
        <v>2146</v>
      </c>
      <c r="BF70" s="122"/>
      <c r="BG70" s="124" t="str">
        <f t="shared" si="1"/>
        <v>Y</v>
      </c>
    </row>
    <row r="71" spans="2:59" x14ac:dyDescent="0.2">
      <c r="B71" s="122" t="s">
        <v>709</v>
      </c>
      <c r="C71" s="122" t="s">
        <v>710</v>
      </c>
      <c r="D71" s="122"/>
      <c r="E71" s="122"/>
      <c r="F71" s="122" t="s">
        <v>449</v>
      </c>
      <c r="G71" s="122" t="s">
        <v>449</v>
      </c>
      <c r="H71" s="122"/>
      <c r="I71" s="122"/>
      <c r="J71" s="122"/>
      <c r="K71" s="122"/>
      <c r="L71" s="122">
        <v>268828</v>
      </c>
      <c r="M71" s="122"/>
      <c r="N71" s="122"/>
      <c r="O71" s="122"/>
      <c r="P71" s="122"/>
      <c r="Q71" s="122"/>
      <c r="R71" s="122"/>
      <c r="S71" s="122"/>
      <c r="T71" s="122"/>
      <c r="U71" s="122"/>
      <c r="V71" s="122"/>
      <c r="W71" s="122"/>
      <c r="X71" s="122"/>
      <c r="Y71" s="122"/>
      <c r="Z71" s="122"/>
      <c r="AA71" s="122"/>
      <c r="AB71" s="122"/>
      <c r="AC71" s="122"/>
      <c r="AD71" s="122"/>
      <c r="AE71" s="122"/>
      <c r="AF71" s="122"/>
      <c r="AG71" s="122" t="s">
        <v>450</v>
      </c>
      <c r="AH71" s="122" t="s">
        <v>450</v>
      </c>
      <c r="AI71" s="122" t="s">
        <v>450</v>
      </c>
      <c r="AJ71" s="122" t="s">
        <v>450</v>
      </c>
      <c r="AK71" s="122" t="s">
        <v>450</v>
      </c>
      <c r="AL71" s="122" t="s">
        <v>450</v>
      </c>
      <c r="AM71" s="122" t="s">
        <v>450</v>
      </c>
      <c r="AN71" s="122" t="s">
        <v>450</v>
      </c>
      <c r="AO71" s="122" t="s">
        <v>450</v>
      </c>
      <c r="AP71" s="122" t="s">
        <v>450</v>
      </c>
      <c r="AQ71" s="122"/>
      <c r="AR71" s="122"/>
      <c r="AS71" s="122"/>
      <c r="AT71" s="122"/>
      <c r="AU71" s="122"/>
      <c r="AV71" s="122"/>
      <c r="AW71" s="122"/>
      <c r="AX71" s="122"/>
      <c r="AY71" s="122"/>
      <c r="AZ71" s="122"/>
      <c r="BA71" s="122"/>
      <c r="BB71" s="122"/>
      <c r="BC71" s="122"/>
      <c r="BD71" s="122"/>
      <c r="BE71" s="122"/>
      <c r="BF71" s="122"/>
      <c r="BG71" s="124" t="str">
        <f t="shared" si="1"/>
        <v>N</v>
      </c>
    </row>
    <row r="72" spans="2:59" x14ac:dyDescent="0.2">
      <c r="B72" s="122" t="s">
        <v>711</v>
      </c>
      <c r="C72" s="122" t="s">
        <v>712</v>
      </c>
      <c r="D72" s="122"/>
      <c r="E72" s="122"/>
      <c r="F72" s="122" t="s">
        <v>554</v>
      </c>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t="s">
        <v>450</v>
      </c>
      <c r="AH72" s="122" t="s">
        <v>450</v>
      </c>
      <c r="AI72" s="122" t="s">
        <v>450</v>
      </c>
      <c r="AJ72" s="122" t="s">
        <v>450</v>
      </c>
      <c r="AK72" s="122" t="s">
        <v>450</v>
      </c>
      <c r="AL72" s="122" t="s">
        <v>450</v>
      </c>
      <c r="AM72" s="122" t="s">
        <v>450</v>
      </c>
      <c r="AN72" s="122" t="s">
        <v>450</v>
      </c>
      <c r="AO72" s="122" t="s">
        <v>450</v>
      </c>
      <c r="AP72" s="122" t="s">
        <v>450</v>
      </c>
      <c r="AQ72" s="122"/>
      <c r="AR72" s="122"/>
      <c r="AS72" s="122"/>
      <c r="AT72" s="122"/>
      <c r="AU72" s="122"/>
      <c r="AV72" s="122"/>
      <c r="AW72" s="122"/>
      <c r="AX72" s="122"/>
      <c r="AY72" s="122"/>
      <c r="AZ72" s="122"/>
      <c r="BA72" s="122"/>
      <c r="BB72" s="122"/>
      <c r="BC72" s="122"/>
      <c r="BD72" s="122"/>
      <c r="BE72" s="122"/>
      <c r="BF72" s="122"/>
      <c r="BG72" s="124" t="str">
        <f t="shared" si="1"/>
        <v>N</v>
      </c>
    </row>
    <row r="73" spans="2:59" x14ac:dyDescent="0.2">
      <c r="B73" s="122" t="s">
        <v>366</v>
      </c>
      <c r="C73" s="122" t="s">
        <v>713</v>
      </c>
      <c r="D73" s="122"/>
      <c r="E73" s="122"/>
      <c r="F73" s="122" t="s">
        <v>456</v>
      </c>
      <c r="G73" s="122" t="s">
        <v>456</v>
      </c>
      <c r="H73" s="122"/>
      <c r="I73" s="122" t="s">
        <v>714</v>
      </c>
      <c r="J73" s="122"/>
      <c r="K73" s="122" t="s">
        <v>715</v>
      </c>
      <c r="L73" s="122">
        <v>790931</v>
      </c>
      <c r="M73" s="122"/>
      <c r="N73" s="122"/>
      <c r="O73" s="122"/>
      <c r="P73" s="122" t="s">
        <v>459</v>
      </c>
      <c r="Q73" s="122"/>
      <c r="R73" s="122"/>
      <c r="S73" s="122" t="s">
        <v>505</v>
      </c>
      <c r="T73" s="122"/>
      <c r="U73" s="122"/>
      <c r="V73" s="122"/>
      <c r="W73" s="122"/>
      <c r="X73" s="122"/>
      <c r="Y73" s="122"/>
      <c r="Z73" s="122"/>
      <c r="AA73" s="122"/>
      <c r="AB73" s="122"/>
      <c r="AC73" s="122"/>
      <c r="AD73" s="122"/>
      <c r="AE73" s="122"/>
      <c r="AF73" s="122"/>
      <c r="AG73" s="122" t="s">
        <v>461</v>
      </c>
      <c r="AH73" s="122" t="s">
        <v>461</v>
      </c>
      <c r="AI73" s="122" t="s">
        <v>461</v>
      </c>
      <c r="AJ73" s="122" t="s">
        <v>461</v>
      </c>
      <c r="AK73" s="122" t="s">
        <v>461</v>
      </c>
      <c r="AL73" s="122" t="s">
        <v>461</v>
      </c>
      <c r="AM73" s="122" t="s">
        <v>461</v>
      </c>
      <c r="AN73" s="122" t="s">
        <v>461</v>
      </c>
      <c r="AO73" s="122" t="s">
        <v>461</v>
      </c>
      <c r="AP73" s="122" t="s">
        <v>461</v>
      </c>
      <c r="AQ73" s="122"/>
      <c r="AR73" s="122"/>
      <c r="AS73" s="122"/>
      <c r="AT73" s="122"/>
      <c r="AU73" s="122"/>
      <c r="AV73" s="122" t="s">
        <v>716</v>
      </c>
      <c r="AW73" s="122"/>
      <c r="AX73" s="122" t="s">
        <v>459</v>
      </c>
      <c r="AY73" s="122" t="s">
        <v>478</v>
      </c>
      <c r="AZ73" s="122"/>
      <c r="BA73" s="122">
        <v>2539</v>
      </c>
      <c r="BB73" s="122">
        <v>39871</v>
      </c>
      <c r="BC73" s="122"/>
      <c r="BD73" s="122">
        <v>46024</v>
      </c>
      <c r="BE73" s="122">
        <v>2146</v>
      </c>
      <c r="BF73" s="122"/>
      <c r="BG73" s="124" t="str">
        <f t="shared" si="1"/>
        <v>Y</v>
      </c>
    </row>
    <row r="74" spans="2:59" x14ac:dyDescent="0.2">
      <c r="B74" s="122" t="s">
        <v>717</v>
      </c>
      <c r="C74" s="122" t="s">
        <v>718</v>
      </c>
      <c r="D74" s="122"/>
      <c r="E74" s="122"/>
      <c r="F74" s="122" t="s">
        <v>456</v>
      </c>
      <c r="G74" s="122" t="s">
        <v>456</v>
      </c>
      <c r="H74" s="122">
        <v>4</v>
      </c>
      <c r="I74" s="122" t="s">
        <v>719</v>
      </c>
      <c r="J74" s="122"/>
      <c r="K74" s="122" t="s">
        <v>720</v>
      </c>
      <c r="L74" s="122">
        <v>806625</v>
      </c>
      <c r="M74" s="122"/>
      <c r="N74" s="122"/>
      <c r="O74" s="122"/>
      <c r="P74" s="122" t="s">
        <v>485</v>
      </c>
      <c r="Q74" s="122" t="s">
        <v>459</v>
      </c>
      <c r="R74" s="122"/>
      <c r="S74" s="122"/>
      <c r="T74" s="122"/>
      <c r="U74" s="122"/>
      <c r="V74" s="122"/>
      <c r="W74" s="122"/>
      <c r="X74" s="122"/>
      <c r="Y74" s="122"/>
      <c r="Z74" s="122"/>
      <c r="AA74" s="122"/>
      <c r="AB74" s="122"/>
      <c r="AC74" s="122"/>
      <c r="AD74" s="122"/>
      <c r="AE74" s="122"/>
      <c r="AF74" s="122"/>
      <c r="AG74" s="122" t="s">
        <v>461</v>
      </c>
      <c r="AH74" s="122" t="s">
        <v>461</v>
      </c>
      <c r="AI74" s="122" t="s">
        <v>461</v>
      </c>
      <c r="AJ74" s="122" t="s">
        <v>461</v>
      </c>
      <c r="AK74" s="122" t="s">
        <v>461</v>
      </c>
      <c r="AL74" s="122" t="s">
        <v>461</v>
      </c>
      <c r="AM74" s="122" t="s">
        <v>461</v>
      </c>
      <c r="AN74" s="122" t="s">
        <v>461</v>
      </c>
      <c r="AO74" s="122" t="s">
        <v>461</v>
      </c>
      <c r="AP74" s="122" t="s">
        <v>461</v>
      </c>
      <c r="AQ74" s="122"/>
      <c r="AR74" s="122"/>
      <c r="AS74" s="122"/>
      <c r="AT74" s="122"/>
      <c r="AU74" s="122"/>
      <c r="AV74" s="122" t="s">
        <v>721</v>
      </c>
      <c r="AW74" s="122"/>
      <c r="AX74" s="122" t="s">
        <v>507</v>
      </c>
      <c r="AY74" s="122" t="s">
        <v>478</v>
      </c>
      <c r="AZ74" s="122"/>
      <c r="BA74" s="122">
        <v>2539</v>
      </c>
      <c r="BB74" s="122"/>
      <c r="BC74" s="122"/>
      <c r="BD74" s="122">
        <v>46004</v>
      </c>
      <c r="BE74" s="122">
        <v>2144</v>
      </c>
      <c r="BF74" s="122"/>
      <c r="BG74" s="124" t="str">
        <f t="shared" si="1"/>
        <v>Y</v>
      </c>
    </row>
    <row r="75" spans="2:59" x14ac:dyDescent="0.2">
      <c r="B75" s="122" t="s">
        <v>722</v>
      </c>
      <c r="C75" s="122" t="s">
        <v>723</v>
      </c>
      <c r="D75" s="122"/>
      <c r="E75" s="122"/>
      <c r="F75" s="122" t="s">
        <v>449</v>
      </c>
      <c r="G75" s="122" t="s">
        <v>449</v>
      </c>
      <c r="H75" s="122"/>
      <c r="I75" s="122"/>
      <c r="J75" s="122"/>
      <c r="K75" s="122"/>
      <c r="L75" s="122">
        <v>673102</v>
      </c>
      <c r="M75" s="122"/>
      <c r="N75" s="122"/>
      <c r="O75" s="122"/>
      <c r="P75" s="122"/>
      <c r="Q75" s="122"/>
      <c r="R75" s="122"/>
      <c r="S75" s="122"/>
      <c r="T75" s="122"/>
      <c r="U75" s="122"/>
      <c r="V75" s="122"/>
      <c r="W75" s="122"/>
      <c r="X75" s="122"/>
      <c r="Y75" s="122"/>
      <c r="Z75" s="122"/>
      <c r="AA75" s="122"/>
      <c r="AB75" s="122"/>
      <c r="AC75" s="122"/>
      <c r="AD75" s="122"/>
      <c r="AE75" s="122"/>
      <c r="AF75" s="122"/>
      <c r="AG75" s="122" t="s">
        <v>450</v>
      </c>
      <c r="AH75" s="122" t="s">
        <v>450</v>
      </c>
      <c r="AI75" s="122" t="s">
        <v>450</v>
      </c>
      <c r="AJ75" s="122" t="s">
        <v>450</v>
      </c>
      <c r="AK75" s="122" t="s">
        <v>450</v>
      </c>
      <c r="AL75" s="122" t="s">
        <v>450</v>
      </c>
      <c r="AM75" s="122" t="s">
        <v>450</v>
      </c>
      <c r="AN75" s="122" t="s">
        <v>450</v>
      </c>
      <c r="AO75" s="122" t="s">
        <v>450</v>
      </c>
      <c r="AP75" s="122" t="s">
        <v>450</v>
      </c>
      <c r="AQ75" s="122"/>
      <c r="AR75" s="122"/>
      <c r="AS75" s="122"/>
      <c r="AT75" s="122"/>
      <c r="AU75" s="122"/>
      <c r="AV75" s="122"/>
      <c r="AW75" s="122"/>
      <c r="AX75" s="122"/>
      <c r="AY75" s="122"/>
      <c r="AZ75" s="122"/>
      <c r="BA75" s="122"/>
      <c r="BB75" s="122"/>
      <c r="BC75" s="122"/>
      <c r="BD75" s="122"/>
      <c r="BE75" s="122"/>
      <c r="BF75" s="122"/>
      <c r="BG75" s="124" t="str">
        <f t="shared" si="1"/>
        <v>N</v>
      </c>
    </row>
    <row r="76" spans="2:59" x14ac:dyDescent="0.2">
      <c r="B76" s="122" t="s">
        <v>163</v>
      </c>
      <c r="C76" s="122" t="s">
        <v>724</v>
      </c>
      <c r="D76" s="122"/>
      <c r="E76" s="122"/>
      <c r="F76" s="122" t="s">
        <v>456</v>
      </c>
      <c r="G76" s="122" t="s">
        <v>456</v>
      </c>
      <c r="H76" s="122" t="s">
        <v>725</v>
      </c>
      <c r="I76" s="122" t="s">
        <v>726</v>
      </c>
      <c r="J76" s="122" t="s">
        <v>727</v>
      </c>
      <c r="K76" s="122" t="s">
        <v>728</v>
      </c>
      <c r="L76" s="122">
        <v>583731</v>
      </c>
      <c r="M76" s="122"/>
      <c r="N76" s="122"/>
      <c r="O76" s="122"/>
      <c r="P76" s="122" t="s">
        <v>459</v>
      </c>
      <c r="Q76" s="122"/>
      <c r="R76" s="122"/>
      <c r="S76" s="122" t="s">
        <v>483</v>
      </c>
      <c r="T76" s="122"/>
      <c r="U76" s="122"/>
      <c r="V76" s="122"/>
      <c r="W76" s="122"/>
      <c r="X76" s="122"/>
      <c r="Y76" s="122"/>
      <c r="Z76" s="122"/>
      <c r="AA76" s="122"/>
      <c r="AB76" s="122"/>
      <c r="AC76" s="122"/>
      <c r="AD76" s="122"/>
      <c r="AE76" s="122"/>
      <c r="AF76" s="122"/>
      <c r="AG76" s="122" t="s">
        <v>461</v>
      </c>
      <c r="AH76" s="122" t="s">
        <v>461</v>
      </c>
      <c r="AI76" s="122" t="s">
        <v>461</v>
      </c>
      <c r="AJ76" s="122" t="s">
        <v>461</v>
      </c>
      <c r="AK76" s="122" t="s">
        <v>461</v>
      </c>
      <c r="AL76" s="122" t="s">
        <v>461</v>
      </c>
      <c r="AM76" s="122" t="s">
        <v>461</v>
      </c>
      <c r="AN76" s="122" t="s">
        <v>461</v>
      </c>
      <c r="AO76" s="122" t="s">
        <v>461</v>
      </c>
      <c r="AP76" s="122" t="s">
        <v>461</v>
      </c>
      <c r="AQ76" s="122"/>
      <c r="AR76" s="122"/>
      <c r="AS76" s="122"/>
      <c r="AT76" s="122"/>
      <c r="AU76" s="122"/>
      <c r="AV76" s="122" t="s">
        <v>729</v>
      </c>
      <c r="AW76" s="122"/>
      <c r="AX76" s="122" t="s">
        <v>507</v>
      </c>
      <c r="AY76" s="122" t="s">
        <v>478</v>
      </c>
      <c r="AZ76" s="122"/>
      <c r="BA76" s="122">
        <v>2539</v>
      </c>
      <c r="BB76" s="122">
        <v>36773</v>
      </c>
      <c r="BC76" s="122"/>
      <c r="BD76" s="122">
        <v>46001</v>
      </c>
      <c r="BE76" s="122">
        <v>2146</v>
      </c>
      <c r="BF76" s="122"/>
      <c r="BG76" s="124" t="str">
        <f t="shared" si="1"/>
        <v>Y</v>
      </c>
    </row>
    <row r="77" spans="2:59" x14ac:dyDescent="0.2">
      <c r="B77" s="122" t="s">
        <v>730</v>
      </c>
      <c r="C77" s="122" t="s">
        <v>731</v>
      </c>
      <c r="D77" s="122"/>
      <c r="E77" s="122"/>
      <c r="F77" s="122" t="s">
        <v>449</v>
      </c>
      <c r="G77" s="122" t="s">
        <v>449</v>
      </c>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t="s">
        <v>450</v>
      </c>
      <c r="AH77" s="122" t="s">
        <v>450</v>
      </c>
      <c r="AI77" s="122" t="s">
        <v>450</v>
      </c>
      <c r="AJ77" s="122" t="s">
        <v>450</v>
      </c>
      <c r="AK77" s="122" t="s">
        <v>450</v>
      </c>
      <c r="AL77" s="122" t="s">
        <v>450</v>
      </c>
      <c r="AM77" s="122" t="s">
        <v>450</v>
      </c>
      <c r="AN77" s="122" t="s">
        <v>450</v>
      </c>
      <c r="AO77" s="122" t="s">
        <v>450</v>
      </c>
      <c r="AP77" s="122" t="s">
        <v>450</v>
      </c>
      <c r="AQ77" s="122"/>
      <c r="AR77" s="122"/>
      <c r="AS77" s="122"/>
      <c r="AT77" s="122"/>
      <c r="AU77" s="122"/>
      <c r="AV77" s="122"/>
      <c r="AW77" s="122"/>
      <c r="AX77" s="122"/>
      <c r="AY77" s="122"/>
      <c r="AZ77" s="122"/>
      <c r="BA77" s="122"/>
      <c r="BB77" s="122"/>
      <c r="BC77" s="122"/>
      <c r="BD77" s="122"/>
      <c r="BE77" s="122"/>
      <c r="BF77" s="122"/>
      <c r="BG77" s="124" t="str">
        <f t="shared" si="1"/>
        <v>N</v>
      </c>
    </row>
    <row r="78" spans="2:59" x14ac:dyDescent="0.2">
      <c r="B78" s="122" t="s">
        <v>659</v>
      </c>
      <c r="C78" s="122" t="s">
        <v>732</v>
      </c>
      <c r="D78" s="122"/>
      <c r="E78" s="122"/>
      <c r="F78" s="122" t="s">
        <v>449</v>
      </c>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t="s">
        <v>450</v>
      </c>
      <c r="AH78" s="122" t="s">
        <v>450</v>
      </c>
      <c r="AI78" s="122" t="s">
        <v>450</v>
      </c>
      <c r="AJ78" s="122" t="s">
        <v>450</v>
      </c>
      <c r="AK78" s="122" t="s">
        <v>450</v>
      </c>
      <c r="AL78" s="122" t="s">
        <v>450</v>
      </c>
      <c r="AM78" s="122" t="s">
        <v>450</v>
      </c>
      <c r="AN78" s="122" t="s">
        <v>450</v>
      </c>
      <c r="AO78" s="122" t="s">
        <v>450</v>
      </c>
      <c r="AP78" s="122" t="s">
        <v>450</v>
      </c>
      <c r="AQ78" s="122"/>
      <c r="AR78" s="122"/>
      <c r="AS78" s="122"/>
      <c r="AT78" s="122"/>
      <c r="AU78" s="122"/>
      <c r="AV78" s="122"/>
      <c r="AW78" s="122"/>
      <c r="AX78" s="122"/>
      <c r="AY78" s="122"/>
      <c r="AZ78" s="122"/>
      <c r="BA78" s="122"/>
      <c r="BB78" s="122"/>
      <c r="BC78" s="122"/>
      <c r="BD78" s="122"/>
      <c r="BE78" s="122"/>
      <c r="BF78" s="122"/>
      <c r="BG78" s="124" t="str">
        <f t="shared" si="1"/>
        <v>N</v>
      </c>
    </row>
    <row r="79" spans="2:59" x14ac:dyDescent="0.2">
      <c r="B79" s="122" t="s">
        <v>733</v>
      </c>
      <c r="C79" s="122" t="s">
        <v>734</v>
      </c>
      <c r="D79" s="122"/>
      <c r="E79" s="122"/>
      <c r="F79" s="122" t="s">
        <v>449</v>
      </c>
      <c r="G79" s="122" t="s">
        <v>449</v>
      </c>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t="s">
        <v>450</v>
      </c>
      <c r="AH79" s="122" t="s">
        <v>450</v>
      </c>
      <c r="AI79" s="122" t="s">
        <v>450</v>
      </c>
      <c r="AJ79" s="122" t="s">
        <v>450</v>
      </c>
      <c r="AK79" s="122" t="s">
        <v>450</v>
      </c>
      <c r="AL79" s="122" t="s">
        <v>450</v>
      </c>
      <c r="AM79" s="122" t="s">
        <v>450</v>
      </c>
      <c r="AN79" s="122" t="s">
        <v>450</v>
      </c>
      <c r="AO79" s="122" t="s">
        <v>450</v>
      </c>
      <c r="AP79" s="122" t="s">
        <v>450</v>
      </c>
      <c r="AQ79" s="122"/>
      <c r="AR79" s="122"/>
      <c r="AS79" s="122"/>
      <c r="AT79" s="122"/>
      <c r="AU79" s="122"/>
      <c r="AV79" s="122"/>
      <c r="AW79" s="122"/>
      <c r="AX79" s="122"/>
      <c r="AY79" s="122"/>
      <c r="AZ79" s="122"/>
      <c r="BA79" s="122"/>
      <c r="BB79" s="122"/>
      <c r="BC79" s="122"/>
      <c r="BD79" s="122"/>
      <c r="BE79" s="122"/>
      <c r="BF79" s="122"/>
      <c r="BG79" s="124" t="str">
        <f t="shared" si="1"/>
        <v>N</v>
      </c>
    </row>
    <row r="80" spans="2:59" x14ac:dyDescent="0.2">
      <c r="B80" s="122" t="s">
        <v>735</v>
      </c>
      <c r="C80" s="122" t="s">
        <v>736</v>
      </c>
      <c r="D80" s="122"/>
      <c r="E80" s="122"/>
      <c r="F80" s="122" t="s">
        <v>554</v>
      </c>
      <c r="G80" s="122"/>
      <c r="H80" s="122"/>
      <c r="I80" s="122"/>
      <c r="J80" s="122"/>
      <c r="K80" s="122"/>
      <c r="L80" s="122">
        <v>1125796</v>
      </c>
      <c r="M80" s="122"/>
      <c r="N80" s="122"/>
      <c r="O80" s="122"/>
      <c r="P80" s="122"/>
      <c r="Q80" s="122"/>
      <c r="R80" s="122"/>
      <c r="S80" s="122"/>
      <c r="T80" s="122"/>
      <c r="U80" s="122"/>
      <c r="V80" s="122"/>
      <c r="W80" s="122"/>
      <c r="X80" s="122"/>
      <c r="Y80" s="122"/>
      <c r="Z80" s="122"/>
      <c r="AA80" s="122"/>
      <c r="AB80" s="122"/>
      <c r="AC80" s="122"/>
      <c r="AD80" s="122"/>
      <c r="AE80" s="122"/>
      <c r="AF80" s="122"/>
      <c r="AG80" s="122" t="s">
        <v>450</v>
      </c>
      <c r="AH80" s="122" t="s">
        <v>450</v>
      </c>
      <c r="AI80" s="122" t="s">
        <v>450</v>
      </c>
      <c r="AJ80" s="122" t="s">
        <v>450</v>
      </c>
      <c r="AK80" s="122" t="s">
        <v>450</v>
      </c>
      <c r="AL80" s="122" t="s">
        <v>450</v>
      </c>
      <c r="AM80" s="122" t="s">
        <v>450</v>
      </c>
      <c r="AN80" s="122" t="s">
        <v>450</v>
      </c>
      <c r="AO80" s="122" t="s">
        <v>450</v>
      </c>
      <c r="AP80" s="122" t="s">
        <v>450</v>
      </c>
      <c r="AQ80" s="122"/>
      <c r="AR80" s="122"/>
      <c r="AS80" s="122"/>
      <c r="AT80" s="122"/>
      <c r="AU80" s="122"/>
      <c r="AV80" s="122"/>
      <c r="AW80" s="122"/>
      <c r="AX80" s="122"/>
      <c r="AY80" s="122"/>
      <c r="AZ80" s="122"/>
      <c r="BA80" s="122"/>
      <c r="BB80" s="122"/>
      <c r="BC80" s="122"/>
      <c r="BD80" s="122"/>
      <c r="BE80" s="122"/>
      <c r="BF80" s="122"/>
      <c r="BG80" s="124" t="str">
        <f t="shared" si="1"/>
        <v>N</v>
      </c>
    </row>
    <row r="81" spans="2:59" x14ac:dyDescent="0.2">
      <c r="B81" s="122" t="s">
        <v>138</v>
      </c>
      <c r="C81" s="122" t="s">
        <v>737</v>
      </c>
      <c r="D81" s="122"/>
      <c r="E81" s="122"/>
      <c r="F81" s="122" t="s">
        <v>554</v>
      </c>
      <c r="G81" s="122"/>
      <c r="H81" s="122"/>
      <c r="I81" s="122" t="s">
        <v>738</v>
      </c>
      <c r="J81" s="122"/>
      <c r="K81" s="122" t="s">
        <v>739</v>
      </c>
      <c r="L81" s="122">
        <v>1156081</v>
      </c>
      <c r="M81" s="122"/>
      <c r="N81" s="122"/>
      <c r="O81" s="122"/>
      <c r="P81" s="122" t="s">
        <v>459</v>
      </c>
      <c r="Q81" s="122"/>
      <c r="R81" s="122"/>
      <c r="S81" s="122" t="s">
        <v>543</v>
      </c>
      <c r="T81" s="122"/>
      <c r="U81" s="122"/>
      <c r="V81" s="122"/>
      <c r="W81" s="122"/>
      <c r="X81" s="122"/>
      <c r="Y81" s="122"/>
      <c r="Z81" s="122"/>
      <c r="AA81" s="122"/>
      <c r="AB81" s="122"/>
      <c r="AC81" s="122"/>
      <c r="AD81" s="122"/>
      <c r="AE81" s="122"/>
      <c r="AF81" s="122"/>
      <c r="AG81" s="122" t="s">
        <v>450</v>
      </c>
      <c r="AH81" s="122" t="s">
        <v>450</v>
      </c>
      <c r="AI81" s="122" t="s">
        <v>450</v>
      </c>
      <c r="AJ81" s="122" t="s">
        <v>450</v>
      </c>
      <c r="AK81" s="122" t="s">
        <v>450</v>
      </c>
      <c r="AL81" s="122" t="s">
        <v>450</v>
      </c>
      <c r="AM81" s="122" t="s">
        <v>450</v>
      </c>
      <c r="AN81" s="122" t="s">
        <v>450</v>
      </c>
      <c r="AO81" s="122" t="s">
        <v>450</v>
      </c>
      <c r="AP81" s="122" t="s">
        <v>450</v>
      </c>
      <c r="AQ81" s="122"/>
      <c r="AR81" s="122"/>
      <c r="AS81" s="122"/>
      <c r="AT81" s="122"/>
      <c r="AU81" s="122"/>
      <c r="AV81" s="122" t="s">
        <v>740</v>
      </c>
      <c r="AW81" s="122"/>
      <c r="AX81" s="122" t="s">
        <v>459</v>
      </c>
      <c r="AY81" s="122" t="s">
        <v>478</v>
      </c>
      <c r="AZ81" s="122"/>
      <c r="BA81" s="122">
        <v>2539</v>
      </c>
      <c r="BB81" s="122">
        <v>44704</v>
      </c>
      <c r="BC81" s="122"/>
      <c r="BD81" s="122"/>
      <c r="BE81" s="122"/>
      <c r="BF81" s="122"/>
      <c r="BG81" s="124" t="str">
        <f t="shared" si="1"/>
        <v>N</v>
      </c>
    </row>
    <row r="82" spans="2:59" x14ac:dyDescent="0.2">
      <c r="B82" s="122" t="s">
        <v>741</v>
      </c>
      <c r="C82" s="122" t="s">
        <v>742</v>
      </c>
      <c r="D82" s="122"/>
      <c r="E82" s="122"/>
      <c r="F82" s="122" t="s">
        <v>449</v>
      </c>
      <c r="G82" s="122"/>
      <c r="H82" s="122"/>
      <c r="I82" s="122"/>
      <c r="J82" s="122"/>
      <c r="K82" s="122"/>
      <c r="L82" s="122">
        <v>1090439</v>
      </c>
      <c r="M82" s="122"/>
      <c r="N82" s="122"/>
      <c r="O82" s="122"/>
      <c r="P82" s="122"/>
      <c r="Q82" s="122"/>
      <c r="R82" s="122"/>
      <c r="S82" s="122"/>
      <c r="T82" s="122"/>
      <c r="U82" s="122"/>
      <c r="V82" s="122"/>
      <c r="W82" s="122"/>
      <c r="X82" s="122"/>
      <c r="Y82" s="122"/>
      <c r="Z82" s="122"/>
      <c r="AA82" s="122"/>
      <c r="AB82" s="122"/>
      <c r="AC82" s="122"/>
      <c r="AD82" s="122"/>
      <c r="AE82" s="122"/>
      <c r="AF82" s="122"/>
      <c r="AG82" s="122" t="s">
        <v>450</v>
      </c>
      <c r="AH82" s="122" t="s">
        <v>450</v>
      </c>
      <c r="AI82" s="122" t="s">
        <v>450</v>
      </c>
      <c r="AJ82" s="122" t="s">
        <v>450</v>
      </c>
      <c r="AK82" s="122" t="s">
        <v>450</v>
      </c>
      <c r="AL82" s="122" t="s">
        <v>450</v>
      </c>
      <c r="AM82" s="122" t="s">
        <v>450</v>
      </c>
      <c r="AN82" s="122" t="s">
        <v>450</v>
      </c>
      <c r="AO82" s="122" t="s">
        <v>450</v>
      </c>
      <c r="AP82" s="122" t="s">
        <v>450</v>
      </c>
      <c r="AQ82" s="122"/>
      <c r="AR82" s="122"/>
      <c r="AS82" s="122"/>
      <c r="AT82" s="122"/>
      <c r="AU82" s="122"/>
      <c r="AV82" s="122"/>
      <c r="AW82" s="122"/>
      <c r="AX82" s="122"/>
      <c r="AY82" s="122"/>
      <c r="AZ82" s="122"/>
      <c r="BA82" s="122"/>
      <c r="BB82" s="122"/>
      <c r="BC82" s="122"/>
      <c r="BD82" s="122"/>
      <c r="BE82" s="122"/>
      <c r="BF82" s="122"/>
      <c r="BG82" s="124" t="str">
        <f t="shared" si="1"/>
        <v>N</v>
      </c>
    </row>
    <row r="83" spans="2:59" x14ac:dyDescent="0.2">
      <c r="B83" s="122" t="s">
        <v>165</v>
      </c>
      <c r="C83" s="122" t="s">
        <v>743</v>
      </c>
      <c r="D83" s="122"/>
      <c r="E83" s="122"/>
      <c r="F83" s="122" t="s">
        <v>554</v>
      </c>
      <c r="G83" s="122" t="s">
        <v>456</v>
      </c>
      <c r="H83" s="122"/>
      <c r="I83" s="122" t="s">
        <v>744</v>
      </c>
      <c r="J83" s="122" t="s">
        <v>745</v>
      </c>
      <c r="K83" s="122" t="s">
        <v>746</v>
      </c>
      <c r="L83" s="122">
        <v>696935</v>
      </c>
      <c r="M83" s="122"/>
      <c r="N83" s="122"/>
      <c r="O83" s="122"/>
      <c r="P83" s="122" t="s">
        <v>459</v>
      </c>
      <c r="Q83" s="122"/>
      <c r="R83" s="122"/>
      <c r="S83" s="122" t="s">
        <v>543</v>
      </c>
      <c r="T83" s="122"/>
      <c r="U83" s="122"/>
      <c r="V83" s="122"/>
      <c r="W83" s="122"/>
      <c r="X83" s="122"/>
      <c r="Y83" s="122"/>
      <c r="Z83" s="122"/>
      <c r="AA83" s="122"/>
      <c r="AB83" s="122"/>
      <c r="AC83" s="122"/>
      <c r="AD83" s="122"/>
      <c r="AE83" s="122"/>
      <c r="AF83" s="122"/>
      <c r="AG83" s="122" t="s">
        <v>450</v>
      </c>
      <c r="AH83" s="122" t="s">
        <v>450</v>
      </c>
      <c r="AI83" s="122" t="s">
        <v>450</v>
      </c>
      <c r="AJ83" s="122" t="s">
        <v>450</v>
      </c>
      <c r="AK83" s="122" t="s">
        <v>450</v>
      </c>
      <c r="AL83" s="122" t="s">
        <v>450</v>
      </c>
      <c r="AM83" s="122" t="s">
        <v>450</v>
      </c>
      <c r="AN83" s="122" t="s">
        <v>450</v>
      </c>
      <c r="AO83" s="122" t="s">
        <v>450</v>
      </c>
      <c r="AP83" s="122" t="s">
        <v>450</v>
      </c>
      <c r="AQ83" s="122"/>
      <c r="AR83" s="122"/>
      <c r="AS83" s="122"/>
      <c r="AT83" s="122"/>
      <c r="AU83" s="122"/>
      <c r="AV83" s="122" t="s">
        <v>747</v>
      </c>
      <c r="AW83" s="122"/>
      <c r="AX83" s="122" t="s">
        <v>507</v>
      </c>
      <c r="AY83" s="122" t="s">
        <v>478</v>
      </c>
      <c r="AZ83" s="122"/>
      <c r="BA83" s="122">
        <v>2539</v>
      </c>
      <c r="BB83" s="122">
        <v>38090</v>
      </c>
      <c r="BC83" s="122"/>
      <c r="BD83" s="122">
        <v>45618</v>
      </c>
      <c r="BE83" s="122">
        <v>2146</v>
      </c>
      <c r="BF83" s="122"/>
      <c r="BG83" s="124" t="str">
        <f t="shared" si="1"/>
        <v>N</v>
      </c>
    </row>
    <row r="84" spans="2:59" x14ac:dyDescent="0.2">
      <c r="B84" s="122" t="s">
        <v>748</v>
      </c>
      <c r="C84" s="122" t="s">
        <v>749</v>
      </c>
      <c r="D84" s="122"/>
      <c r="E84" s="122"/>
      <c r="F84" s="122" t="s">
        <v>449</v>
      </c>
      <c r="G84" s="122" t="s">
        <v>449</v>
      </c>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t="s">
        <v>450</v>
      </c>
      <c r="AH84" s="122" t="s">
        <v>450</v>
      </c>
      <c r="AI84" s="122" t="s">
        <v>450</v>
      </c>
      <c r="AJ84" s="122" t="s">
        <v>450</v>
      </c>
      <c r="AK84" s="122" t="s">
        <v>450</v>
      </c>
      <c r="AL84" s="122" t="s">
        <v>450</v>
      </c>
      <c r="AM84" s="122" t="s">
        <v>450</v>
      </c>
      <c r="AN84" s="122" t="s">
        <v>450</v>
      </c>
      <c r="AO84" s="122" t="s">
        <v>450</v>
      </c>
      <c r="AP84" s="122" t="s">
        <v>450</v>
      </c>
      <c r="AQ84" s="122"/>
      <c r="AR84" s="122"/>
      <c r="AS84" s="122"/>
      <c r="AT84" s="122"/>
      <c r="AU84" s="122"/>
      <c r="AV84" s="122"/>
      <c r="AW84" s="122"/>
      <c r="AX84" s="122"/>
      <c r="AY84" s="122"/>
      <c r="AZ84" s="122"/>
      <c r="BA84" s="122"/>
      <c r="BB84" s="122"/>
      <c r="BC84" s="122"/>
      <c r="BD84" s="122"/>
      <c r="BE84" s="122"/>
      <c r="BF84" s="122"/>
      <c r="BG84" s="124" t="str">
        <f t="shared" si="1"/>
        <v>N</v>
      </c>
    </row>
    <row r="85" spans="2:59" x14ac:dyDescent="0.2">
      <c r="B85" s="122" t="s">
        <v>187</v>
      </c>
      <c r="C85" s="122" t="s">
        <v>750</v>
      </c>
      <c r="D85" s="122"/>
      <c r="E85" s="122"/>
      <c r="F85" s="122" t="s">
        <v>449</v>
      </c>
      <c r="G85" s="122"/>
      <c r="H85" s="122"/>
      <c r="I85" s="122"/>
      <c r="J85" s="122"/>
      <c r="K85" s="122"/>
      <c r="L85" s="122">
        <v>983241</v>
      </c>
      <c r="M85" s="122"/>
      <c r="N85" s="122"/>
      <c r="O85" s="122"/>
      <c r="P85" s="122"/>
      <c r="Q85" s="122"/>
      <c r="R85" s="122"/>
      <c r="S85" s="122"/>
      <c r="T85" s="122"/>
      <c r="U85" s="122"/>
      <c r="V85" s="122"/>
      <c r="W85" s="122"/>
      <c r="X85" s="122"/>
      <c r="Y85" s="122"/>
      <c r="Z85" s="122"/>
      <c r="AA85" s="122"/>
      <c r="AB85" s="122"/>
      <c r="AC85" s="122"/>
      <c r="AD85" s="122"/>
      <c r="AE85" s="122"/>
      <c r="AF85" s="122"/>
      <c r="AG85" s="122" t="s">
        <v>450</v>
      </c>
      <c r="AH85" s="122" t="s">
        <v>450</v>
      </c>
      <c r="AI85" s="122" t="s">
        <v>450</v>
      </c>
      <c r="AJ85" s="122" t="s">
        <v>450</v>
      </c>
      <c r="AK85" s="122" t="s">
        <v>450</v>
      </c>
      <c r="AL85" s="122" t="s">
        <v>450</v>
      </c>
      <c r="AM85" s="122" t="s">
        <v>450</v>
      </c>
      <c r="AN85" s="122" t="s">
        <v>450</v>
      </c>
      <c r="AO85" s="122" t="s">
        <v>450</v>
      </c>
      <c r="AP85" s="122" t="s">
        <v>450</v>
      </c>
      <c r="AQ85" s="122"/>
      <c r="AR85" s="122"/>
      <c r="AS85" s="122"/>
      <c r="AT85" s="122"/>
      <c r="AU85" s="122"/>
      <c r="AV85" s="122"/>
      <c r="AW85" s="122"/>
      <c r="AX85" s="122"/>
      <c r="AY85" s="122"/>
      <c r="AZ85" s="122"/>
      <c r="BA85" s="122"/>
      <c r="BB85" s="122"/>
      <c r="BC85" s="122"/>
      <c r="BD85" s="122"/>
      <c r="BE85" s="122"/>
      <c r="BF85" s="122"/>
      <c r="BG85" s="124" t="str">
        <f t="shared" si="1"/>
        <v>N</v>
      </c>
    </row>
    <row r="86" spans="2:59" x14ac:dyDescent="0.2">
      <c r="B86" s="122" t="s">
        <v>751</v>
      </c>
      <c r="C86" s="122" t="s">
        <v>752</v>
      </c>
      <c r="D86" s="122"/>
      <c r="E86" s="122"/>
      <c r="F86" s="122" t="s">
        <v>449</v>
      </c>
      <c r="G86" s="122"/>
      <c r="H86" s="122"/>
      <c r="I86" s="122"/>
      <c r="J86" s="122"/>
      <c r="K86" s="122"/>
      <c r="L86" s="122">
        <v>729841</v>
      </c>
      <c r="M86" s="122"/>
      <c r="N86" s="122"/>
      <c r="O86" s="122"/>
      <c r="P86" s="122"/>
      <c r="Q86" s="122"/>
      <c r="R86" s="122"/>
      <c r="S86" s="122"/>
      <c r="T86" s="122"/>
      <c r="U86" s="122"/>
      <c r="V86" s="122"/>
      <c r="W86" s="122"/>
      <c r="X86" s="122"/>
      <c r="Y86" s="122"/>
      <c r="Z86" s="122"/>
      <c r="AA86" s="122"/>
      <c r="AB86" s="122"/>
      <c r="AC86" s="122"/>
      <c r="AD86" s="122"/>
      <c r="AE86" s="122"/>
      <c r="AF86" s="122"/>
      <c r="AG86" s="122" t="s">
        <v>450</v>
      </c>
      <c r="AH86" s="122" t="s">
        <v>450</v>
      </c>
      <c r="AI86" s="122" t="s">
        <v>450</v>
      </c>
      <c r="AJ86" s="122" t="s">
        <v>450</v>
      </c>
      <c r="AK86" s="122" t="s">
        <v>450</v>
      </c>
      <c r="AL86" s="122" t="s">
        <v>450</v>
      </c>
      <c r="AM86" s="122" t="s">
        <v>450</v>
      </c>
      <c r="AN86" s="122" t="s">
        <v>450</v>
      </c>
      <c r="AO86" s="122" t="s">
        <v>450</v>
      </c>
      <c r="AP86" s="122" t="s">
        <v>450</v>
      </c>
      <c r="AQ86" s="122"/>
      <c r="AR86" s="122"/>
      <c r="AS86" s="122"/>
      <c r="AT86" s="122"/>
      <c r="AU86" s="122"/>
      <c r="AV86" s="122"/>
      <c r="AW86" s="122"/>
      <c r="AX86" s="122"/>
      <c r="AY86" s="122"/>
      <c r="AZ86" s="122"/>
      <c r="BA86" s="122"/>
      <c r="BB86" s="122"/>
      <c r="BC86" s="122"/>
      <c r="BD86" s="122"/>
      <c r="BE86" s="122"/>
      <c r="BF86" s="122"/>
      <c r="BG86" s="124" t="str">
        <f t="shared" si="1"/>
        <v>N</v>
      </c>
    </row>
    <row r="87" spans="2:59" x14ac:dyDescent="0.2">
      <c r="B87" s="122" t="s">
        <v>753</v>
      </c>
      <c r="C87" s="122" t="s">
        <v>754</v>
      </c>
      <c r="D87" s="122"/>
      <c r="E87" s="122"/>
      <c r="F87" s="122" t="s">
        <v>449</v>
      </c>
      <c r="G87" s="122" t="s">
        <v>449</v>
      </c>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t="s">
        <v>450</v>
      </c>
      <c r="AH87" s="122" t="s">
        <v>450</v>
      </c>
      <c r="AI87" s="122" t="s">
        <v>450</v>
      </c>
      <c r="AJ87" s="122" t="s">
        <v>450</v>
      </c>
      <c r="AK87" s="122" t="s">
        <v>450</v>
      </c>
      <c r="AL87" s="122" t="s">
        <v>450</v>
      </c>
      <c r="AM87" s="122" t="s">
        <v>450</v>
      </c>
      <c r="AN87" s="122" t="s">
        <v>450</v>
      </c>
      <c r="AO87" s="122" t="s">
        <v>450</v>
      </c>
      <c r="AP87" s="122" t="s">
        <v>450</v>
      </c>
      <c r="AQ87" s="122"/>
      <c r="AR87" s="122"/>
      <c r="AS87" s="122"/>
      <c r="AT87" s="122"/>
      <c r="AU87" s="122"/>
      <c r="AV87" s="122"/>
      <c r="AW87" s="122"/>
      <c r="AX87" s="122"/>
      <c r="AY87" s="122"/>
      <c r="AZ87" s="122"/>
      <c r="BA87" s="122"/>
      <c r="BB87" s="122"/>
      <c r="BC87" s="122"/>
      <c r="BD87" s="122"/>
      <c r="BE87" s="122"/>
      <c r="BF87" s="122"/>
      <c r="BG87" s="124" t="str">
        <f t="shared" si="1"/>
        <v>N</v>
      </c>
    </row>
    <row r="88" spans="2:59" x14ac:dyDescent="0.2">
      <c r="B88" s="122" t="s">
        <v>242</v>
      </c>
      <c r="C88" s="122" t="s">
        <v>755</v>
      </c>
      <c r="D88" s="122"/>
      <c r="E88" s="122"/>
      <c r="F88" s="122" t="s">
        <v>554</v>
      </c>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t="s">
        <v>450</v>
      </c>
      <c r="AH88" s="122" t="s">
        <v>450</v>
      </c>
      <c r="AI88" s="122" t="s">
        <v>450</v>
      </c>
      <c r="AJ88" s="122" t="s">
        <v>450</v>
      </c>
      <c r="AK88" s="122" t="s">
        <v>450</v>
      </c>
      <c r="AL88" s="122" t="s">
        <v>450</v>
      </c>
      <c r="AM88" s="122" t="s">
        <v>450</v>
      </c>
      <c r="AN88" s="122" t="s">
        <v>450</v>
      </c>
      <c r="AO88" s="122" t="s">
        <v>450</v>
      </c>
      <c r="AP88" s="122" t="s">
        <v>450</v>
      </c>
      <c r="AQ88" s="122"/>
      <c r="AR88" s="122"/>
      <c r="AS88" s="122"/>
      <c r="AT88" s="122"/>
      <c r="AU88" s="122"/>
      <c r="AV88" s="122"/>
      <c r="AW88" s="122"/>
      <c r="AX88" s="122"/>
      <c r="AY88" s="122"/>
      <c r="AZ88" s="122"/>
      <c r="BA88" s="122"/>
      <c r="BB88" s="122"/>
      <c r="BC88" s="122"/>
      <c r="BD88" s="122"/>
      <c r="BE88" s="122"/>
      <c r="BF88" s="122"/>
      <c r="BG88" s="124" t="str">
        <f t="shared" si="1"/>
        <v>N</v>
      </c>
    </row>
    <row r="89" spans="2:59" x14ac:dyDescent="0.2">
      <c r="B89" s="122" t="s">
        <v>148</v>
      </c>
      <c r="C89" s="122" t="s">
        <v>756</v>
      </c>
      <c r="D89" s="122"/>
      <c r="E89" s="122"/>
      <c r="F89" s="122" t="s">
        <v>456</v>
      </c>
      <c r="G89" s="122" t="s">
        <v>456</v>
      </c>
      <c r="H89" s="122"/>
      <c r="I89" s="122" t="s">
        <v>757</v>
      </c>
      <c r="J89" s="122"/>
      <c r="K89" s="122" t="s">
        <v>758</v>
      </c>
      <c r="L89" s="122">
        <v>22381</v>
      </c>
      <c r="M89" s="122" t="s">
        <v>759</v>
      </c>
      <c r="N89" s="122"/>
      <c r="O89" s="122"/>
      <c r="P89" s="122" t="s">
        <v>459</v>
      </c>
      <c r="Q89" s="122"/>
      <c r="R89" s="122"/>
      <c r="S89" s="122" t="s">
        <v>563</v>
      </c>
      <c r="T89" s="122" t="s">
        <v>760</v>
      </c>
      <c r="U89" s="122" t="s">
        <v>761</v>
      </c>
      <c r="V89" s="122"/>
      <c r="W89" s="122" t="s">
        <v>762</v>
      </c>
      <c r="X89" s="122"/>
      <c r="Y89" s="122"/>
      <c r="Z89" s="122"/>
      <c r="AA89" s="122"/>
      <c r="AB89" s="122"/>
      <c r="AC89" s="122"/>
      <c r="AD89" s="122"/>
      <c r="AE89" s="122"/>
      <c r="AF89" s="122"/>
      <c r="AG89" s="122" t="s">
        <v>461</v>
      </c>
      <c r="AH89" s="122" t="s">
        <v>461</v>
      </c>
      <c r="AI89" s="122" t="s">
        <v>461</v>
      </c>
      <c r="AJ89" s="122" t="s">
        <v>461</v>
      </c>
      <c r="AK89" s="122" t="s">
        <v>461</v>
      </c>
      <c r="AL89" s="122" t="s">
        <v>461</v>
      </c>
      <c r="AM89" s="122" t="s">
        <v>461</v>
      </c>
      <c r="AN89" s="122" t="s">
        <v>461</v>
      </c>
      <c r="AO89" s="122" t="s">
        <v>461</v>
      </c>
      <c r="AP89" s="122" t="s">
        <v>461</v>
      </c>
      <c r="AQ89" s="122"/>
      <c r="AR89" s="122"/>
      <c r="AS89" s="122"/>
      <c r="AT89" s="122"/>
      <c r="AU89" s="122"/>
      <c r="AV89" s="122" t="s">
        <v>763</v>
      </c>
      <c r="AW89" s="122"/>
      <c r="AX89" s="122" t="s">
        <v>764</v>
      </c>
      <c r="AY89" s="122" t="s">
        <v>478</v>
      </c>
      <c r="AZ89" s="122"/>
      <c r="BA89" s="122">
        <v>2539</v>
      </c>
      <c r="BB89" s="122">
        <v>44224</v>
      </c>
      <c r="BC89" s="122"/>
      <c r="BD89" s="122">
        <v>46004</v>
      </c>
      <c r="BE89" s="122">
        <v>2146</v>
      </c>
      <c r="BF89" s="122"/>
      <c r="BG89" s="124" t="str">
        <f t="shared" si="1"/>
        <v>Y</v>
      </c>
    </row>
    <row r="90" spans="2:59" x14ac:dyDescent="0.2">
      <c r="B90" s="122" t="s">
        <v>765</v>
      </c>
      <c r="C90" s="122" t="s">
        <v>766</v>
      </c>
      <c r="D90" s="122"/>
      <c r="E90" s="122"/>
      <c r="F90" s="122" t="s">
        <v>554</v>
      </c>
      <c r="G90" s="122"/>
      <c r="H90" s="122"/>
      <c r="I90" s="122"/>
      <c r="J90" s="122"/>
      <c r="K90" s="122"/>
      <c r="L90" s="122">
        <v>685127</v>
      </c>
      <c r="M90" s="122"/>
      <c r="N90" s="122"/>
      <c r="O90" s="122"/>
      <c r="P90" s="122"/>
      <c r="Q90" s="122"/>
      <c r="R90" s="122"/>
      <c r="S90" s="122"/>
      <c r="T90" s="122"/>
      <c r="U90" s="122"/>
      <c r="V90" s="122"/>
      <c r="W90" s="122"/>
      <c r="X90" s="122"/>
      <c r="Y90" s="122"/>
      <c r="Z90" s="122"/>
      <c r="AA90" s="122"/>
      <c r="AB90" s="122"/>
      <c r="AC90" s="122"/>
      <c r="AD90" s="122"/>
      <c r="AE90" s="122"/>
      <c r="AF90" s="122"/>
      <c r="AG90" s="122" t="s">
        <v>450</v>
      </c>
      <c r="AH90" s="122" t="s">
        <v>450</v>
      </c>
      <c r="AI90" s="122" t="s">
        <v>450</v>
      </c>
      <c r="AJ90" s="122" t="s">
        <v>450</v>
      </c>
      <c r="AK90" s="122" t="s">
        <v>450</v>
      </c>
      <c r="AL90" s="122" t="s">
        <v>450</v>
      </c>
      <c r="AM90" s="122" t="s">
        <v>450</v>
      </c>
      <c r="AN90" s="122" t="s">
        <v>450</v>
      </c>
      <c r="AO90" s="122" t="s">
        <v>450</v>
      </c>
      <c r="AP90" s="122" t="s">
        <v>450</v>
      </c>
      <c r="AQ90" s="122"/>
      <c r="AR90" s="122"/>
      <c r="AS90" s="122"/>
      <c r="AT90" s="122"/>
      <c r="AU90" s="122"/>
      <c r="AV90" s="122"/>
      <c r="AW90" s="122"/>
      <c r="AX90" s="122"/>
      <c r="AY90" s="122"/>
      <c r="AZ90" s="122"/>
      <c r="BA90" s="122"/>
      <c r="BB90" s="122"/>
      <c r="BC90" s="122"/>
      <c r="BD90" s="122"/>
      <c r="BE90" s="122"/>
      <c r="BF90" s="122"/>
      <c r="BG90" s="124" t="str">
        <f t="shared" si="1"/>
        <v>N</v>
      </c>
    </row>
    <row r="91" spans="2:59" x14ac:dyDescent="0.2">
      <c r="B91" s="122" t="s">
        <v>168</v>
      </c>
      <c r="C91" s="122" t="s">
        <v>767</v>
      </c>
      <c r="D91" s="122"/>
      <c r="E91" s="122"/>
      <c r="F91" s="122" t="s">
        <v>456</v>
      </c>
      <c r="G91" s="122" t="s">
        <v>456</v>
      </c>
      <c r="H91" s="122"/>
      <c r="I91" s="122" t="s">
        <v>768</v>
      </c>
      <c r="J91" s="122"/>
      <c r="K91" s="122" t="s">
        <v>769</v>
      </c>
      <c r="L91" s="122">
        <v>820598</v>
      </c>
      <c r="M91" s="122"/>
      <c r="N91" s="122"/>
      <c r="O91" s="122"/>
      <c r="P91" s="122" t="s">
        <v>459</v>
      </c>
      <c r="Q91" s="122"/>
      <c r="R91" s="122"/>
      <c r="S91" s="122" t="s">
        <v>543</v>
      </c>
      <c r="T91" s="122"/>
      <c r="U91" s="122"/>
      <c r="V91" s="122"/>
      <c r="W91" s="122"/>
      <c r="X91" s="122"/>
      <c r="Y91" s="122"/>
      <c r="Z91" s="122"/>
      <c r="AA91" s="122"/>
      <c r="AB91" s="122"/>
      <c r="AC91" s="122"/>
      <c r="AD91" s="122"/>
      <c r="AE91" s="122"/>
      <c r="AF91" s="122"/>
      <c r="AG91" s="122" t="s">
        <v>461</v>
      </c>
      <c r="AH91" s="122" t="s">
        <v>461</v>
      </c>
      <c r="AI91" s="122" t="s">
        <v>461</v>
      </c>
      <c r="AJ91" s="122" t="s">
        <v>461</v>
      </c>
      <c r="AK91" s="122" t="s">
        <v>461</v>
      </c>
      <c r="AL91" s="122" t="s">
        <v>461</v>
      </c>
      <c r="AM91" s="122" t="s">
        <v>461</v>
      </c>
      <c r="AN91" s="122" t="s">
        <v>461</v>
      </c>
      <c r="AO91" s="122" t="s">
        <v>461</v>
      </c>
      <c r="AP91" s="122" t="s">
        <v>461</v>
      </c>
      <c r="AQ91" s="122"/>
      <c r="AR91" s="122"/>
      <c r="AS91" s="122"/>
      <c r="AT91" s="122"/>
      <c r="AU91" s="122"/>
      <c r="AV91" s="122" t="s">
        <v>770</v>
      </c>
      <c r="AW91" s="122"/>
      <c r="AX91" s="122" t="s">
        <v>459</v>
      </c>
      <c r="AY91" s="122" t="s">
        <v>478</v>
      </c>
      <c r="AZ91" s="122"/>
      <c r="BA91" s="122">
        <v>2539</v>
      </c>
      <c r="BB91" s="122">
        <v>40261</v>
      </c>
      <c r="BC91" s="122"/>
      <c r="BD91" s="122">
        <v>46036</v>
      </c>
      <c r="BE91" s="122">
        <v>2146</v>
      </c>
      <c r="BF91" s="122"/>
      <c r="BG91" s="124" t="str">
        <f t="shared" si="1"/>
        <v>Y</v>
      </c>
    </row>
    <row r="92" spans="2:59" x14ac:dyDescent="0.2">
      <c r="B92" s="122" t="s">
        <v>771</v>
      </c>
      <c r="C92" s="122" t="s">
        <v>772</v>
      </c>
      <c r="D92" s="122"/>
      <c r="E92" s="122"/>
      <c r="F92" s="122" t="s">
        <v>456</v>
      </c>
      <c r="G92" s="122" t="s">
        <v>456</v>
      </c>
      <c r="H92" s="122"/>
      <c r="I92" s="122" t="s">
        <v>773</v>
      </c>
      <c r="J92" s="122"/>
      <c r="K92" s="122" t="s">
        <v>774</v>
      </c>
      <c r="L92" s="122">
        <v>1149962</v>
      </c>
      <c r="M92" s="122"/>
      <c r="N92" s="122"/>
      <c r="O92" s="122"/>
      <c r="P92" s="122" t="s">
        <v>485</v>
      </c>
      <c r="Q92" s="122"/>
      <c r="R92" s="122"/>
      <c r="S92" s="122" t="s">
        <v>690</v>
      </c>
      <c r="T92" s="122"/>
      <c r="U92" s="122"/>
      <c r="V92" s="122"/>
      <c r="W92" s="122"/>
      <c r="X92" s="122"/>
      <c r="Y92" s="122"/>
      <c r="Z92" s="122"/>
      <c r="AA92" s="122">
        <v>1</v>
      </c>
      <c r="AB92" s="122"/>
      <c r="AC92" s="122"/>
      <c r="AD92" s="122"/>
      <c r="AE92" s="122"/>
      <c r="AF92" s="122"/>
      <c r="AG92" s="122" t="s">
        <v>461</v>
      </c>
      <c r="AH92" s="122" t="s">
        <v>461</v>
      </c>
      <c r="AI92" s="122" t="s">
        <v>461</v>
      </c>
      <c r="AJ92" s="122" t="s">
        <v>461</v>
      </c>
      <c r="AK92" s="122" t="s">
        <v>461</v>
      </c>
      <c r="AL92" s="122" t="s">
        <v>461</v>
      </c>
      <c r="AM92" s="122" t="s">
        <v>461</v>
      </c>
      <c r="AN92" s="122" t="s">
        <v>461</v>
      </c>
      <c r="AO92" s="122" t="s">
        <v>450</v>
      </c>
      <c r="AP92" s="122" t="s">
        <v>461</v>
      </c>
      <c r="AQ92" s="122"/>
      <c r="AR92" s="122"/>
      <c r="AS92" s="122"/>
      <c r="AT92" s="122"/>
      <c r="AU92" s="122"/>
      <c r="AV92" s="122" t="s">
        <v>775</v>
      </c>
      <c r="AW92" s="122"/>
      <c r="AX92" s="122" t="s">
        <v>459</v>
      </c>
      <c r="AY92" s="122"/>
      <c r="AZ92" s="122"/>
      <c r="BA92" s="122">
        <v>2539</v>
      </c>
      <c r="BB92" s="122">
        <v>45635</v>
      </c>
      <c r="BC92" s="122"/>
      <c r="BD92" s="122">
        <v>46005</v>
      </c>
      <c r="BE92" s="122">
        <v>2144</v>
      </c>
      <c r="BF92" s="122"/>
      <c r="BG92" s="124" t="str">
        <f t="shared" si="1"/>
        <v>Y</v>
      </c>
    </row>
    <row r="93" spans="2:59" x14ac:dyDescent="0.2">
      <c r="B93" s="122" t="s">
        <v>776</v>
      </c>
      <c r="C93" s="122" t="s">
        <v>777</v>
      </c>
      <c r="D93" s="122"/>
      <c r="E93" s="122"/>
      <c r="F93" s="122" t="s">
        <v>456</v>
      </c>
      <c r="G93" s="122" t="s">
        <v>456</v>
      </c>
      <c r="H93" s="122">
        <v>4</v>
      </c>
      <c r="I93" s="122" t="s">
        <v>778</v>
      </c>
      <c r="J93" s="122"/>
      <c r="K93" s="122" t="s">
        <v>779</v>
      </c>
      <c r="L93" s="122">
        <v>657891</v>
      </c>
      <c r="M93" s="122"/>
      <c r="N93" s="122"/>
      <c r="O93" s="122"/>
      <c r="P93" s="122" t="s">
        <v>485</v>
      </c>
      <c r="Q93" s="122" t="s">
        <v>780</v>
      </c>
      <c r="R93" s="122"/>
      <c r="S93" s="122" t="s">
        <v>515</v>
      </c>
      <c r="T93" s="122" t="s">
        <v>781</v>
      </c>
      <c r="U93" s="122"/>
      <c r="V93" s="122"/>
      <c r="W93" s="122" t="s">
        <v>782</v>
      </c>
      <c r="X93" s="122"/>
      <c r="Y93" s="122"/>
      <c r="Z93" s="122"/>
      <c r="AA93" s="122"/>
      <c r="AB93" s="122"/>
      <c r="AC93" s="122"/>
      <c r="AD93" s="122"/>
      <c r="AE93" s="122"/>
      <c r="AF93" s="122"/>
      <c r="AG93" s="122" t="s">
        <v>461</v>
      </c>
      <c r="AH93" s="122" t="s">
        <v>461</v>
      </c>
      <c r="AI93" s="122" t="s">
        <v>461</v>
      </c>
      <c r="AJ93" s="122" t="s">
        <v>461</v>
      </c>
      <c r="AK93" s="122" t="s">
        <v>461</v>
      </c>
      <c r="AL93" s="122" t="s">
        <v>461</v>
      </c>
      <c r="AM93" s="122" t="s">
        <v>461</v>
      </c>
      <c r="AN93" s="122" t="s">
        <v>461</v>
      </c>
      <c r="AO93" s="122" t="s">
        <v>461</v>
      </c>
      <c r="AP93" s="122" t="s">
        <v>461</v>
      </c>
      <c r="AQ93" s="122"/>
      <c r="AR93" s="122"/>
      <c r="AS93" s="122"/>
      <c r="AT93" s="122"/>
      <c r="AU93" s="122"/>
      <c r="AV93" s="122" t="s">
        <v>783</v>
      </c>
      <c r="AW93" s="122"/>
      <c r="AX93" s="122" t="s">
        <v>507</v>
      </c>
      <c r="AY93" s="122" t="s">
        <v>478</v>
      </c>
      <c r="AZ93" s="122"/>
      <c r="BA93" s="122">
        <v>2539</v>
      </c>
      <c r="BB93" s="122"/>
      <c r="BC93" s="122"/>
      <c r="BD93" s="122">
        <v>46021</v>
      </c>
      <c r="BE93" s="122">
        <v>2144</v>
      </c>
      <c r="BF93" s="122"/>
      <c r="BG93" s="124" t="str">
        <f t="shared" si="1"/>
        <v>Y</v>
      </c>
    </row>
    <row r="94" spans="2:59" x14ac:dyDescent="0.2">
      <c r="B94" s="122" t="s">
        <v>208</v>
      </c>
      <c r="C94" s="122" t="s">
        <v>777</v>
      </c>
      <c r="D94" s="122"/>
      <c r="E94" s="122"/>
      <c r="F94" s="122" t="s">
        <v>554</v>
      </c>
      <c r="G94" s="122"/>
      <c r="H94" s="122"/>
      <c r="I94" s="122" t="s">
        <v>784</v>
      </c>
      <c r="J94" s="122"/>
      <c r="K94" s="122" t="s">
        <v>782</v>
      </c>
      <c r="L94" s="122">
        <v>824526</v>
      </c>
      <c r="M94" s="122"/>
      <c r="N94" s="122"/>
      <c r="O94" s="122"/>
      <c r="P94" s="122" t="s">
        <v>459</v>
      </c>
      <c r="Q94" s="122"/>
      <c r="R94" s="122"/>
      <c r="S94" s="122" t="s">
        <v>476</v>
      </c>
      <c r="T94" s="122"/>
      <c r="U94" s="122"/>
      <c r="V94" s="122"/>
      <c r="W94" s="122"/>
      <c r="X94" s="122"/>
      <c r="Y94" s="122"/>
      <c r="Z94" s="122"/>
      <c r="AA94" s="122"/>
      <c r="AB94" s="122"/>
      <c r="AC94" s="122"/>
      <c r="AD94" s="122"/>
      <c r="AE94" s="122"/>
      <c r="AF94" s="122"/>
      <c r="AG94" s="122" t="s">
        <v>450</v>
      </c>
      <c r="AH94" s="122" t="s">
        <v>450</v>
      </c>
      <c r="AI94" s="122" t="s">
        <v>450</v>
      </c>
      <c r="AJ94" s="122" t="s">
        <v>450</v>
      </c>
      <c r="AK94" s="122" t="s">
        <v>450</v>
      </c>
      <c r="AL94" s="122" t="s">
        <v>450</v>
      </c>
      <c r="AM94" s="122" t="s">
        <v>450</v>
      </c>
      <c r="AN94" s="122" t="s">
        <v>450</v>
      </c>
      <c r="AO94" s="122" t="s">
        <v>450</v>
      </c>
      <c r="AP94" s="122" t="s">
        <v>450</v>
      </c>
      <c r="AQ94" s="122"/>
      <c r="AR94" s="122"/>
      <c r="AS94" s="122"/>
      <c r="AT94" s="122"/>
      <c r="AU94" s="122"/>
      <c r="AV94" s="122" t="s">
        <v>783</v>
      </c>
      <c r="AW94" s="122"/>
      <c r="AX94" s="122" t="s">
        <v>507</v>
      </c>
      <c r="AY94" s="122" t="s">
        <v>478</v>
      </c>
      <c r="AZ94" s="122"/>
      <c r="BA94" s="122">
        <v>2539</v>
      </c>
      <c r="BB94" s="122"/>
      <c r="BC94" s="122"/>
      <c r="BD94" s="122"/>
      <c r="BE94" s="122"/>
      <c r="BF94" s="122"/>
      <c r="BG94" s="124" t="str">
        <f t="shared" si="1"/>
        <v>N</v>
      </c>
    </row>
    <row r="95" spans="2:59" x14ac:dyDescent="0.2">
      <c r="B95" s="122" t="s">
        <v>170</v>
      </c>
      <c r="C95" s="122" t="s">
        <v>785</v>
      </c>
      <c r="D95" s="122"/>
      <c r="E95" s="122"/>
      <c r="F95" s="122" t="s">
        <v>456</v>
      </c>
      <c r="G95" s="122" t="s">
        <v>456</v>
      </c>
      <c r="H95" s="122">
        <v>4</v>
      </c>
      <c r="I95" s="122" t="s">
        <v>786</v>
      </c>
      <c r="J95" s="122" t="s">
        <v>787</v>
      </c>
      <c r="K95" s="122"/>
      <c r="L95" s="122">
        <v>1199803</v>
      </c>
      <c r="M95" s="122"/>
      <c r="N95" s="122"/>
      <c r="O95" s="122"/>
      <c r="P95" s="122"/>
      <c r="Q95" s="122"/>
      <c r="R95" s="122"/>
      <c r="S95" s="122" t="s">
        <v>476</v>
      </c>
      <c r="T95" s="122" t="s">
        <v>788</v>
      </c>
      <c r="U95" s="122" t="s">
        <v>789</v>
      </c>
      <c r="V95" s="122"/>
      <c r="W95" s="122"/>
      <c r="X95" s="122"/>
      <c r="Y95" s="122"/>
      <c r="Z95" s="122"/>
      <c r="AA95" s="122">
        <v>1</v>
      </c>
      <c r="AB95" s="122"/>
      <c r="AC95" s="122"/>
      <c r="AD95" s="122"/>
      <c r="AE95" s="122"/>
      <c r="AF95" s="122"/>
      <c r="AG95" s="122" t="s">
        <v>461</v>
      </c>
      <c r="AH95" s="122" t="s">
        <v>461</v>
      </c>
      <c r="AI95" s="122" t="s">
        <v>461</v>
      </c>
      <c r="AJ95" s="122" t="s">
        <v>461</v>
      </c>
      <c r="AK95" s="122" t="s">
        <v>461</v>
      </c>
      <c r="AL95" s="122" t="s">
        <v>461</v>
      </c>
      <c r="AM95" s="122" t="s">
        <v>461</v>
      </c>
      <c r="AN95" s="122" t="s">
        <v>461</v>
      </c>
      <c r="AO95" s="122" t="s">
        <v>461</v>
      </c>
      <c r="AP95" s="122" t="s">
        <v>461</v>
      </c>
      <c r="AQ95" s="122"/>
      <c r="AR95" s="122"/>
      <c r="AS95" s="122"/>
      <c r="AT95" s="122"/>
      <c r="AU95" s="122"/>
      <c r="AV95" s="122" t="s">
        <v>790</v>
      </c>
      <c r="AW95" s="122"/>
      <c r="AX95" s="122" t="s">
        <v>459</v>
      </c>
      <c r="AY95" s="122"/>
      <c r="AZ95" s="122"/>
      <c r="BA95" s="122">
        <v>2539</v>
      </c>
      <c r="BB95" s="122">
        <v>45366</v>
      </c>
      <c r="BC95" s="122"/>
      <c r="BD95" s="122">
        <v>46031</v>
      </c>
      <c r="BE95" s="122">
        <v>2146</v>
      </c>
      <c r="BF95" s="122"/>
      <c r="BG95" s="124" t="str">
        <f t="shared" si="1"/>
        <v>Y</v>
      </c>
    </row>
    <row r="96" spans="2:59" x14ac:dyDescent="0.2">
      <c r="B96" s="122" t="s">
        <v>259</v>
      </c>
      <c r="C96" s="122" t="s">
        <v>791</v>
      </c>
      <c r="D96" s="122"/>
      <c r="E96" s="122"/>
      <c r="F96" s="122" t="s">
        <v>554</v>
      </c>
      <c r="G96" s="122"/>
      <c r="H96" s="122"/>
      <c r="I96" s="122" t="s">
        <v>792</v>
      </c>
      <c r="J96" s="122"/>
      <c r="K96" s="122" t="s">
        <v>793</v>
      </c>
      <c r="L96" s="122">
        <v>1190350</v>
      </c>
      <c r="M96" s="122"/>
      <c r="N96" s="122"/>
      <c r="O96" s="122"/>
      <c r="P96" s="122"/>
      <c r="Q96" s="122"/>
      <c r="R96" s="122"/>
      <c r="S96" s="122"/>
      <c r="T96" s="122"/>
      <c r="U96" s="122"/>
      <c r="V96" s="122"/>
      <c r="W96" s="122"/>
      <c r="X96" s="122"/>
      <c r="Y96" s="122"/>
      <c r="Z96" s="122"/>
      <c r="AA96" s="122"/>
      <c r="AB96" s="122"/>
      <c r="AC96" s="122"/>
      <c r="AD96" s="122"/>
      <c r="AE96" s="122"/>
      <c r="AF96" s="122"/>
      <c r="AG96" s="122" t="s">
        <v>450</v>
      </c>
      <c r="AH96" s="122" t="s">
        <v>450</v>
      </c>
      <c r="AI96" s="122" t="s">
        <v>450</v>
      </c>
      <c r="AJ96" s="122" t="s">
        <v>450</v>
      </c>
      <c r="AK96" s="122" t="s">
        <v>450</v>
      </c>
      <c r="AL96" s="122" t="s">
        <v>450</v>
      </c>
      <c r="AM96" s="122" t="s">
        <v>450</v>
      </c>
      <c r="AN96" s="122" t="s">
        <v>450</v>
      </c>
      <c r="AO96" s="122" t="s">
        <v>450</v>
      </c>
      <c r="AP96" s="122" t="s">
        <v>450</v>
      </c>
      <c r="AQ96" s="122"/>
      <c r="AR96" s="122"/>
      <c r="AS96" s="122"/>
      <c r="AT96" s="122"/>
      <c r="AU96" s="122"/>
      <c r="AV96" s="122" t="s">
        <v>794</v>
      </c>
      <c r="AW96" s="122"/>
      <c r="AX96" s="122" t="s">
        <v>565</v>
      </c>
      <c r="AY96" s="122" t="s">
        <v>478</v>
      </c>
      <c r="AZ96" s="122"/>
      <c r="BA96" s="122">
        <v>2539</v>
      </c>
      <c r="BB96" s="122"/>
      <c r="BC96" s="122"/>
      <c r="BD96" s="122">
        <v>45329</v>
      </c>
      <c r="BE96" s="122">
        <v>2146</v>
      </c>
      <c r="BF96" s="122"/>
      <c r="BG96" s="124" t="str">
        <f t="shared" si="1"/>
        <v>N</v>
      </c>
    </row>
    <row r="97" spans="2:59" x14ac:dyDescent="0.2">
      <c r="B97" s="122" t="s">
        <v>173</v>
      </c>
      <c r="C97" s="122" t="s">
        <v>795</v>
      </c>
      <c r="D97" s="122"/>
      <c r="E97" s="122"/>
      <c r="F97" s="122" t="s">
        <v>456</v>
      </c>
      <c r="G97" s="122" t="s">
        <v>456</v>
      </c>
      <c r="H97" s="122" t="s">
        <v>725</v>
      </c>
      <c r="I97" s="122" t="s">
        <v>796</v>
      </c>
      <c r="J97" s="122" t="s">
        <v>797</v>
      </c>
      <c r="K97" s="122" t="s">
        <v>798</v>
      </c>
      <c r="L97" s="122">
        <v>604895</v>
      </c>
      <c r="M97" s="122"/>
      <c r="N97" s="122"/>
      <c r="O97" s="122"/>
      <c r="P97" s="122" t="s">
        <v>459</v>
      </c>
      <c r="Q97" s="122"/>
      <c r="R97" s="122"/>
      <c r="S97" s="122" t="s">
        <v>483</v>
      </c>
      <c r="T97" s="122"/>
      <c r="U97" s="122"/>
      <c r="V97" s="122"/>
      <c r="W97" s="122"/>
      <c r="X97" s="122"/>
      <c r="Y97" s="122"/>
      <c r="Z97" s="122"/>
      <c r="AA97" s="122">
        <v>1</v>
      </c>
      <c r="AB97" s="122"/>
      <c r="AC97" s="122"/>
      <c r="AD97" s="122"/>
      <c r="AE97" s="122"/>
      <c r="AF97" s="122"/>
      <c r="AG97" s="122" t="s">
        <v>461</v>
      </c>
      <c r="AH97" s="122" t="s">
        <v>461</v>
      </c>
      <c r="AI97" s="122" t="s">
        <v>461</v>
      </c>
      <c r="AJ97" s="122" t="s">
        <v>461</v>
      </c>
      <c r="AK97" s="122" t="s">
        <v>461</v>
      </c>
      <c r="AL97" s="122" t="s">
        <v>461</v>
      </c>
      <c r="AM97" s="122" t="s">
        <v>461</v>
      </c>
      <c r="AN97" s="122" t="s">
        <v>461</v>
      </c>
      <c r="AO97" s="122" t="s">
        <v>461</v>
      </c>
      <c r="AP97" s="122" t="s">
        <v>461</v>
      </c>
      <c r="AQ97" s="122"/>
      <c r="AR97" s="122"/>
      <c r="AS97" s="122"/>
      <c r="AT97" s="122"/>
      <c r="AU97" s="122"/>
      <c r="AV97" s="122" t="s">
        <v>799</v>
      </c>
      <c r="AW97" s="122"/>
      <c r="AX97" s="122" t="s">
        <v>459</v>
      </c>
      <c r="AY97" s="122" t="s">
        <v>478</v>
      </c>
      <c r="AZ97" s="122"/>
      <c r="BA97" s="122">
        <v>2539</v>
      </c>
      <c r="BB97" s="122">
        <v>37022</v>
      </c>
      <c r="BC97" s="122"/>
      <c r="BD97" s="122">
        <v>46038</v>
      </c>
      <c r="BE97" s="122">
        <v>2146</v>
      </c>
      <c r="BF97" s="122"/>
      <c r="BG97" s="124" t="str">
        <f t="shared" si="1"/>
        <v>Y</v>
      </c>
    </row>
    <row r="98" spans="2:59" x14ac:dyDescent="0.2">
      <c r="B98" s="122" t="s">
        <v>172</v>
      </c>
      <c r="C98" s="122" t="s">
        <v>795</v>
      </c>
      <c r="D98" s="122"/>
      <c r="E98" s="122"/>
      <c r="F98" s="122" t="s">
        <v>456</v>
      </c>
      <c r="G98" s="122" t="s">
        <v>456</v>
      </c>
      <c r="H98" s="122"/>
      <c r="I98" s="122" t="s">
        <v>800</v>
      </c>
      <c r="J98" s="122" t="s">
        <v>797</v>
      </c>
      <c r="K98" s="122"/>
      <c r="L98" s="122">
        <v>587222</v>
      </c>
      <c r="M98" s="122"/>
      <c r="N98" s="122"/>
      <c r="O98" s="122"/>
      <c r="P98" s="122" t="s">
        <v>459</v>
      </c>
      <c r="Q98" s="122"/>
      <c r="R98" s="122"/>
      <c r="S98" s="122" t="s">
        <v>659</v>
      </c>
      <c r="T98" s="122"/>
      <c r="U98" s="122"/>
      <c r="V98" s="122"/>
      <c r="W98" s="122"/>
      <c r="X98" s="122"/>
      <c r="Y98" s="122"/>
      <c r="Z98" s="122"/>
      <c r="AA98" s="122"/>
      <c r="AB98" s="122"/>
      <c r="AC98" s="122"/>
      <c r="AD98" s="122"/>
      <c r="AE98" s="122"/>
      <c r="AF98" s="122"/>
      <c r="AG98" s="122" t="s">
        <v>461</v>
      </c>
      <c r="AH98" s="122" t="s">
        <v>461</v>
      </c>
      <c r="AI98" s="122" t="s">
        <v>461</v>
      </c>
      <c r="AJ98" s="122" t="s">
        <v>461</v>
      </c>
      <c r="AK98" s="122" t="s">
        <v>461</v>
      </c>
      <c r="AL98" s="122" t="s">
        <v>461</v>
      </c>
      <c r="AM98" s="122" t="s">
        <v>461</v>
      </c>
      <c r="AN98" s="122" t="s">
        <v>461</v>
      </c>
      <c r="AO98" s="122" t="s">
        <v>461</v>
      </c>
      <c r="AP98" s="122" t="s">
        <v>461</v>
      </c>
      <c r="AQ98" s="122"/>
      <c r="AR98" s="122"/>
      <c r="AS98" s="122"/>
      <c r="AT98" s="122"/>
      <c r="AU98" s="122"/>
      <c r="AV98" s="122" t="s">
        <v>799</v>
      </c>
      <c r="AW98" s="122"/>
      <c r="AX98" s="122" t="s">
        <v>459</v>
      </c>
      <c r="AY98" s="122" t="s">
        <v>478</v>
      </c>
      <c r="AZ98" s="122"/>
      <c r="BA98" s="122">
        <v>2539</v>
      </c>
      <c r="BB98" s="122">
        <v>36642</v>
      </c>
      <c r="BC98" s="122"/>
      <c r="BD98" s="122">
        <v>46049</v>
      </c>
      <c r="BE98" s="122">
        <v>2146</v>
      </c>
      <c r="BF98" s="122"/>
      <c r="BG98" s="124" t="str">
        <f t="shared" si="1"/>
        <v>Y</v>
      </c>
    </row>
    <row r="99" spans="2:59" x14ac:dyDescent="0.2">
      <c r="B99" s="122" t="s">
        <v>801</v>
      </c>
      <c r="C99" s="122" t="s">
        <v>802</v>
      </c>
      <c r="D99" s="122" t="s">
        <v>803</v>
      </c>
      <c r="E99" s="122"/>
      <c r="F99" s="122" t="s">
        <v>456</v>
      </c>
      <c r="G99" s="122" t="s">
        <v>456</v>
      </c>
      <c r="H99" s="122"/>
      <c r="I99" s="122" t="s">
        <v>804</v>
      </c>
      <c r="J99" s="122"/>
      <c r="K99" s="122" t="s">
        <v>805</v>
      </c>
      <c r="L99" s="122">
        <v>772232</v>
      </c>
      <c r="M99" s="122"/>
      <c r="N99" s="122"/>
      <c r="O99" s="122"/>
      <c r="P99" s="122" t="s">
        <v>485</v>
      </c>
      <c r="Q99" s="122"/>
      <c r="R99" s="122"/>
      <c r="S99" s="122" t="s">
        <v>690</v>
      </c>
      <c r="T99" s="122"/>
      <c r="U99" s="122"/>
      <c r="V99" s="122"/>
      <c r="W99" s="122"/>
      <c r="X99" s="122"/>
      <c r="Y99" s="122"/>
      <c r="Z99" s="122"/>
      <c r="AA99" s="122"/>
      <c r="AB99" s="122"/>
      <c r="AC99" s="122"/>
      <c r="AD99" s="122"/>
      <c r="AE99" s="122"/>
      <c r="AF99" s="122"/>
      <c r="AG99" s="122" t="s">
        <v>461</v>
      </c>
      <c r="AH99" s="122" t="s">
        <v>461</v>
      </c>
      <c r="AI99" s="122" t="s">
        <v>461</v>
      </c>
      <c r="AJ99" s="122" t="s">
        <v>461</v>
      </c>
      <c r="AK99" s="122" t="s">
        <v>461</v>
      </c>
      <c r="AL99" s="122" t="s">
        <v>461</v>
      </c>
      <c r="AM99" s="122" t="s">
        <v>461</v>
      </c>
      <c r="AN99" s="122" t="s">
        <v>461</v>
      </c>
      <c r="AO99" s="122" t="s">
        <v>461</v>
      </c>
      <c r="AP99" s="122" t="s">
        <v>461</v>
      </c>
      <c r="AQ99" s="122"/>
      <c r="AR99" s="122"/>
      <c r="AS99" s="122"/>
      <c r="AT99" s="122"/>
      <c r="AU99" s="122"/>
      <c r="AV99" s="122" t="s">
        <v>806</v>
      </c>
      <c r="AW99" s="122"/>
      <c r="AX99" s="122" t="s">
        <v>507</v>
      </c>
      <c r="AY99" s="122" t="s">
        <v>478</v>
      </c>
      <c r="AZ99" s="122"/>
      <c r="BA99" s="122">
        <v>2539</v>
      </c>
      <c r="BB99" s="122">
        <v>39514</v>
      </c>
      <c r="BC99" s="122"/>
      <c r="BD99" s="122">
        <v>46017</v>
      </c>
      <c r="BE99" s="122">
        <v>2146</v>
      </c>
      <c r="BF99" s="122"/>
      <c r="BG99" s="124" t="str">
        <f t="shared" si="1"/>
        <v>Y</v>
      </c>
    </row>
    <row r="100" spans="2:59" x14ac:dyDescent="0.2">
      <c r="B100" s="122" t="s">
        <v>807</v>
      </c>
      <c r="C100" s="122" t="s">
        <v>808</v>
      </c>
      <c r="D100" s="122"/>
      <c r="E100" s="122"/>
      <c r="F100" s="122" t="s">
        <v>554</v>
      </c>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t="s">
        <v>450</v>
      </c>
      <c r="AH100" s="122" t="s">
        <v>450</v>
      </c>
      <c r="AI100" s="122" t="s">
        <v>450</v>
      </c>
      <c r="AJ100" s="122" t="s">
        <v>450</v>
      </c>
      <c r="AK100" s="122" t="s">
        <v>450</v>
      </c>
      <c r="AL100" s="122" t="s">
        <v>450</v>
      </c>
      <c r="AM100" s="122" t="s">
        <v>450</v>
      </c>
      <c r="AN100" s="122" t="s">
        <v>450</v>
      </c>
      <c r="AO100" s="122" t="s">
        <v>450</v>
      </c>
      <c r="AP100" s="122" t="s">
        <v>450</v>
      </c>
      <c r="AQ100" s="122"/>
      <c r="AR100" s="122"/>
      <c r="AS100" s="122"/>
      <c r="AT100" s="122"/>
      <c r="AU100" s="122"/>
      <c r="AV100" s="122"/>
      <c r="AW100" s="122"/>
      <c r="AX100" s="122"/>
      <c r="AY100" s="122"/>
      <c r="AZ100" s="122"/>
      <c r="BA100" s="122"/>
      <c r="BB100" s="122"/>
      <c r="BC100" s="122"/>
      <c r="BD100" s="122"/>
      <c r="BE100" s="122"/>
      <c r="BF100" s="122"/>
      <c r="BG100" s="124" t="str">
        <f t="shared" si="1"/>
        <v>N</v>
      </c>
    </row>
    <row r="101" spans="2:59" x14ac:dyDescent="0.2">
      <c r="B101" s="122" t="s">
        <v>809</v>
      </c>
      <c r="C101" s="122" t="s">
        <v>810</v>
      </c>
      <c r="D101" s="122"/>
      <c r="E101" s="122"/>
      <c r="F101" s="122" t="s">
        <v>449</v>
      </c>
      <c r="G101" s="122" t="s">
        <v>449</v>
      </c>
      <c r="H101" s="122"/>
      <c r="I101" s="122"/>
      <c r="J101" s="122"/>
      <c r="K101" s="122"/>
      <c r="L101" s="122">
        <v>126446</v>
      </c>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t="s">
        <v>450</v>
      </c>
      <c r="AH101" s="122" t="s">
        <v>450</v>
      </c>
      <c r="AI101" s="122" t="s">
        <v>450</v>
      </c>
      <c r="AJ101" s="122" t="s">
        <v>450</v>
      </c>
      <c r="AK101" s="122" t="s">
        <v>450</v>
      </c>
      <c r="AL101" s="122" t="s">
        <v>450</v>
      </c>
      <c r="AM101" s="122" t="s">
        <v>450</v>
      </c>
      <c r="AN101" s="122" t="s">
        <v>450</v>
      </c>
      <c r="AO101" s="122" t="s">
        <v>450</v>
      </c>
      <c r="AP101" s="122" t="s">
        <v>450</v>
      </c>
      <c r="AQ101" s="122"/>
      <c r="AR101" s="122"/>
      <c r="AS101" s="122"/>
      <c r="AT101" s="122"/>
      <c r="AU101" s="122"/>
      <c r="AV101" s="122"/>
      <c r="AW101" s="122"/>
      <c r="AX101" s="122"/>
      <c r="AY101" s="122"/>
      <c r="AZ101" s="122"/>
      <c r="BA101" s="122"/>
      <c r="BB101" s="122"/>
      <c r="BC101" s="122"/>
      <c r="BD101" s="122"/>
      <c r="BE101" s="122"/>
      <c r="BF101" s="122"/>
      <c r="BG101" s="124" t="str">
        <f t="shared" si="1"/>
        <v>N</v>
      </c>
    </row>
    <row r="102" spans="2:59" x14ac:dyDescent="0.2">
      <c r="B102" s="122" t="s">
        <v>175</v>
      </c>
      <c r="C102" s="122" t="s">
        <v>811</v>
      </c>
      <c r="D102" s="122"/>
      <c r="E102" s="122"/>
      <c r="F102" s="122" t="s">
        <v>456</v>
      </c>
      <c r="G102" s="122" t="s">
        <v>456</v>
      </c>
      <c r="H102" s="122"/>
      <c r="I102" s="122" t="s">
        <v>812</v>
      </c>
      <c r="J102" s="122" t="s">
        <v>813</v>
      </c>
      <c r="K102" s="122" t="s">
        <v>814</v>
      </c>
      <c r="L102" s="122">
        <v>881066</v>
      </c>
      <c r="M102" s="122"/>
      <c r="N102" s="122"/>
      <c r="O102" s="122"/>
      <c r="P102" s="122" t="s">
        <v>459</v>
      </c>
      <c r="Q102" s="122"/>
      <c r="R102" s="122"/>
      <c r="S102" s="122" t="s">
        <v>515</v>
      </c>
      <c r="T102" s="122" t="s">
        <v>815</v>
      </c>
      <c r="U102" s="122" t="s">
        <v>545</v>
      </c>
      <c r="V102" s="122"/>
      <c r="W102" s="122" t="s">
        <v>816</v>
      </c>
      <c r="X102" s="122"/>
      <c r="Y102" s="122"/>
      <c r="Z102" s="122"/>
      <c r="AA102" s="122">
        <v>1</v>
      </c>
      <c r="AB102" s="122"/>
      <c r="AC102" s="122"/>
      <c r="AD102" s="122"/>
      <c r="AE102" s="122"/>
      <c r="AF102" s="122"/>
      <c r="AG102" s="122" t="s">
        <v>461</v>
      </c>
      <c r="AH102" s="122" t="s">
        <v>461</v>
      </c>
      <c r="AI102" s="122" t="s">
        <v>461</v>
      </c>
      <c r="AJ102" s="122" t="s">
        <v>461</v>
      </c>
      <c r="AK102" s="122" t="s">
        <v>461</v>
      </c>
      <c r="AL102" s="122" t="s">
        <v>461</v>
      </c>
      <c r="AM102" s="122" t="s">
        <v>461</v>
      </c>
      <c r="AN102" s="122" t="s">
        <v>461</v>
      </c>
      <c r="AO102" s="122" t="s">
        <v>461</v>
      </c>
      <c r="AP102" s="122" t="s">
        <v>461</v>
      </c>
      <c r="AQ102" s="122"/>
      <c r="AR102" s="122"/>
      <c r="AS102" s="122"/>
      <c r="AT102" s="122"/>
      <c r="AU102" s="122"/>
      <c r="AV102" s="122" t="s">
        <v>817</v>
      </c>
      <c r="AW102" s="122"/>
      <c r="AX102" s="122" t="s">
        <v>764</v>
      </c>
      <c r="AY102" s="122" t="s">
        <v>478</v>
      </c>
      <c r="AZ102" s="122"/>
      <c r="BA102" s="122">
        <v>2539</v>
      </c>
      <c r="BB102" s="122">
        <v>41099</v>
      </c>
      <c r="BC102" s="122"/>
      <c r="BD102" s="122">
        <v>46001</v>
      </c>
      <c r="BE102" s="122">
        <v>2146</v>
      </c>
      <c r="BF102" s="122"/>
      <c r="BG102" s="124" t="str">
        <f t="shared" si="1"/>
        <v>Y</v>
      </c>
    </row>
    <row r="103" spans="2:59" x14ac:dyDescent="0.2">
      <c r="B103" s="122" t="s">
        <v>127</v>
      </c>
      <c r="C103" s="122" t="s">
        <v>818</v>
      </c>
      <c r="D103" s="122"/>
      <c r="E103" s="122"/>
      <c r="F103" s="122" t="s">
        <v>456</v>
      </c>
      <c r="G103" s="122" t="s">
        <v>456</v>
      </c>
      <c r="H103" s="122"/>
      <c r="I103" s="122" t="s">
        <v>819</v>
      </c>
      <c r="J103" s="122"/>
      <c r="K103" s="122" t="s">
        <v>820</v>
      </c>
      <c r="L103" s="122">
        <v>27146</v>
      </c>
      <c r="M103" s="122"/>
      <c r="N103" s="122"/>
      <c r="O103" s="122"/>
      <c r="P103" s="122" t="s">
        <v>459</v>
      </c>
      <c r="Q103" s="122"/>
      <c r="R103" s="122"/>
      <c r="S103" s="122" t="s">
        <v>505</v>
      </c>
      <c r="T103" s="122"/>
      <c r="U103" s="122"/>
      <c r="V103" s="122"/>
      <c r="W103" s="122"/>
      <c r="X103" s="122"/>
      <c r="Y103" s="122"/>
      <c r="Z103" s="122"/>
      <c r="AA103" s="122"/>
      <c r="AB103" s="122"/>
      <c r="AC103" s="122"/>
      <c r="AD103" s="122"/>
      <c r="AE103" s="122"/>
      <c r="AF103" s="122"/>
      <c r="AG103" s="122" t="s">
        <v>461</v>
      </c>
      <c r="AH103" s="122" t="s">
        <v>461</v>
      </c>
      <c r="AI103" s="122" t="s">
        <v>461</v>
      </c>
      <c r="AJ103" s="122" t="s">
        <v>461</v>
      </c>
      <c r="AK103" s="122" t="s">
        <v>461</v>
      </c>
      <c r="AL103" s="122" t="s">
        <v>461</v>
      </c>
      <c r="AM103" s="122" t="s">
        <v>461</v>
      </c>
      <c r="AN103" s="122" t="s">
        <v>461</v>
      </c>
      <c r="AO103" s="122" t="s">
        <v>461</v>
      </c>
      <c r="AP103" s="122" t="s">
        <v>461</v>
      </c>
      <c r="AQ103" s="122"/>
      <c r="AR103" s="122"/>
      <c r="AS103" s="122"/>
      <c r="AT103" s="122"/>
      <c r="AU103" s="122"/>
      <c r="AV103" s="122" t="s">
        <v>821</v>
      </c>
      <c r="AW103" s="122"/>
      <c r="AX103" s="122" t="s">
        <v>459</v>
      </c>
      <c r="AY103" s="122" t="s">
        <v>478</v>
      </c>
      <c r="AZ103" s="122"/>
      <c r="BA103" s="122">
        <v>2539</v>
      </c>
      <c r="BB103" s="122">
        <v>37393</v>
      </c>
      <c r="BC103" s="122"/>
      <c r="BD103" s="122">
        <v>46002</v>
      </c>
      <c r="BE103" s="122">
        <v>2146</v>
      </c>
      <c r="BF103" s="122"/>
      <c r="BG103" s="124" t="str">
        <f t="shared" si="1"/>
        <v>Y</v>
      </c>
    </row>
    <row r="104" spans="2:59" x14ac:dyDescent="0.2">
      <c r="B104" s="122" t="s">
        <v>822</v>
      </c>
      <c r="C104" s="122" t="s">
        <v>823</v>
      </c>
      <c r="D104" s="122"/>
      <c r="E104" s="122"/>
      <c r="F104" s="122" t="s">
        <v>449</v>
      </c>
      <c r="G104" s="122"/>
      <c r="H104" s="122"/>
      <c r="I104" s="122"/>
      <c r="J104" s="122"/>
      <c r="K104" s="122"/>
      <c r="L104" s="122">
        <v>531707</v>
      </c>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t="s">
        <v>450</v>
      </c>
      <c r="AH104" s="122" t="s">
        <v>450</v>
      </c>
      <c r="AI104" s="122" t="s">
        <v>450</v>
      </c>
      <c r="AJ104" s="122" t="s">
        <v>450</v>
      </c>
      <c r="AK104" s="122" t="s">
        <v>450</v>
      </c>
      <c r="AL104" s="122" t="s">
        <v>450</v>
      </c>
      <c r="AM104" s="122" t="s">
        <v>450</v>
      </c>
      <c r="AN104" s="122" t="s">
        <v>450</v>
      </c>
      <c r="AO104" s="122" t="s">
        <v>450</v>
      </c>
      <c r="AP104" s="122" t="s">
        <v>450</v>
      </c>
      <c r="AQ104" s="122"/>
      <c r="AR104" s="122"/>
      <c r="AS104" s="122"/>
      <c r="AT104" s="122"/>
      <c r="AU104" s="122"/>
      <c r="AV104" s="122"/>
      <c r="AW104" s="122"/>
      <c r="AX104" s="122"/>
      <c r="AY104" s="122"/>
      <c r="AZ104" s="122"/>
      <c r="BA104" s="122"/>
      <c r="BB104" s="122"/>
      <c r="BC104" s="122"/>
      <c r="BD104" s="122"/>
      <c r="BE104" s="122"/>
      <c r="BF104" s="122"/>
      <c r="BG104" s="124" t="str">
        <f t="shared" si="1"/>
        <v>N</v>
      </c>
    </row>
    <row r="105" spans="2:59" x14ac:dyDescent="0.2">
      <c r="B105" s="122" t="s">
        <v>824</v>
      </c>
      <c r="C105" s="122" t="s">
        <v>823</v>
      </c>
      <c r="D105" s="122"/>
      <c r="E105" s="122"/>
      <c r="F105" s="122" t="s">
        <v>449</v>
      </c>
      <c r="G105" s="122"/>
      <c r="H105" s="122"/>
      <c r="I105" s="122"/>
      <c r="J105" s="122"/>
      <c r="K105" s="122"/>
      <c r="L105" s="122">
        <v>1126083</v>
      </c>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t="s">
        <v>450</v>
      </c>
      <c r="AH105" s="122" t="s">
        <v>450</v>
      </c>
      <c r="AI105" s="122" t="s">
        <v>450</v>
      </c>
      <c r="AJ105" s="122" t="s">
        <v>450</v>
      </c>
      <c r="AK105" s="122" t="s">
        <v>450</v>
      </c>
      <c r="AL105" s="122" t="s">
        <v>450</v>
      </c>
      <c r="AM105" s="122" t="s">
        <v>450</v>
      </c>
      <c r="AN105" s="122" t="s">
        <v>450</v>
      </c>
      <c r="AO105" s="122" t="s">
        <v>450</v>
      </c>
      <c r="AP105" s="122" t="s">
        <v>450</v>
      </c>
      <c r="AQ105" s="122"/>
      <c r="AR105" s="122"/>
      <c r="AS105" s="122"/>
      <c r="AT105" s="122"/>
      <c r="AU105" s="122"/>
      <c r="AV105" s="122"/>
      <c r="AW105" s="122"/>
      <c r="AX105" s="122"/>
      <c r="AY105" s="122"/>
      <c r="AZ105" s="122"/>
      <c r="BA105" s="122"/>
      <c r="BB105" s="122"/>
      <c r="BC105" s="122"/>
      <c r="BD105" s="122"/>
      <c r="BE105" s="122"/>
      <c r="BF105" s="122"/>
      <c r="BG105" s="124" t="str">
        <f t="shared" si="1"/>
        <v>N</v>
      </c>
    </row>
    <row r="106" spans="2:59" x14ac:dyDescent="0.2">
      <c r="B106" s="122" t="s">
        <v>126</v>
      </c>
      <c r="C106" s="122" t="s">
        <v>825</v>
      </c>
      <c r="D106" s="122"/>
      <c r="E106" s="122"/>
      <c r="F106" s="122" t="s">
        <v>449</v>
      </c>
      <c r="G106" s="122"/>
      <c r="H106" s="122"/>
      <c r="I106" s="122"/>
      <c r="J106" s="122"/>
      <c r="K106" s="122"/>
      <c r="L106" s="122">
        <v>27766</v>
      </c>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t="s">
        <v>450</v>
      </c>
      <c r="AH106" s="122" t="s">
        <v>450</v>
      </c>
      <c r="AI106" s="122" t="s">
        <v>450</v>
      </c>
      <c r="AJ106" s="122" t="s">
        <v>450</v>
      </c>
      <c r="AK106" s="122" t="s">
        <v>450</v>
      </c>
      <c r="AL106" s="122" t="s">
        <v>450</v>
      </c>
      <c r="AM106" s="122" t="s">
        <v>450</v>
      </c>
      <c r="AN106" s="122" t="s">
        <v>450</v>
      </c>
      <c r="AO106" s="122" t="s">
        <v>450</v>
      </c>
      <c r="AP106" s="122" t="s">
        <v>450</v>
      </c>
      <c r="AQ106" s="122"/>
      <c r="AR106" s="122"/>
      <c r="AS106" s="122"/>
      <c r="AT106" s="122"/>
      <c r="AU106" s="122"/>
      <c r="AV106" s="122"/>
      <c r="AW106" s="122"/>
      <c r="AX106" s="122"/>
      <c r="AY106" s="122"/>
      <c r="AZ106" s="122"/>
      <c r="BA106" s="122"/>
      <c r="BB106" s="122"/>
      <c r="BC106" s="122"/>
      <c r="BD106" s="122"/>
      <c r="BE106" s="122"/>
      <c r="BF106" s="122"/>
      <c r="BG106" s="124" t="str">
        <f t="shared" si="1"/>
        <v>N</v>
      </c>
    </row>
    <row r="107" spans="2:59" x14ac:dyDescent="0.2">
      <c r="B107" s="122" t="s">
        <v>826</v>
      </c>
      <c r="C107" s="122" t="s">
        <v>827</v>
      </c>
      <c r="D107" s="122"/>
      <c r="E107" s="122"/>
      <c r="F107" s="122" t="s">
        <v>554</v>
      </c>
      <c r="G107" s="122"/>
      <c r="H107" s="122">
        <v>4</v>
      </c>
      <c r="I107" s="122" t="s">
        <v>828</v>
      </c>
      <c r="J107" s="122"/>
      <c r="K107" s="122" t="s">
        <v>829</v>
      </c>
      <c r="L107" s="122">
        <v>1173367</v>
      </c>
      <c r="M107" s="122"/>
      <c r="N107" s="122"/>
      <c r="O107" s="122"/>
      <c r="P107" s="122"/>
      <c r="Q107" s="122"/>
      <c r="R107" s="122"/>
      <c r="S107" s="122" t="s">
        <v>483</v>
      </c>
      <c r="T107" s="122"/>
      <c r="U107" s="122"/>
      <c r="V107" s="122"/>
      <c r="W107" s="122"/>
      <c r="X107" s="122"/>
      <c r="Y107" s="122"/>
      <c r="Z107" s="122"/>
      <c r="AA107" s="122"/>
      <c r="AB107" s="122"/>
      <c r="AC107" s="122"/>
      <c r="AD107" s="122"/>
      <c r="AE107" s="122"/>
      <c r="AF107" s="122"/>
      <c r="AG107" s="122" t="s">
        <v>450</v>
      </c>
      <c r="AH107" s="122" t="s">
        <v>450</v>
      </c>
      <c r="AI107" s="122" t="s">
        <v>450</v>
      </c>
      <c r="AJ107" s="122" t="s">
        <v>450</v>
      </c>
      <c r="AK107" s="122" t="s">
        <v>450</v>
      </c>
      <c r="AL107" s="122" t="s">
        <v>450</v>
      </c>
      <c r="AM107" s="122" t="s">
        <v>450</v>
      </c>
      <c r="AN107" s="122" t="s">
        <v>450</v>
      </c>
      <c r="AO107" s="122" t="s">
        <v>450</v>
      </c>
      <c r="AP107" s="122" t="s">
        <v>450</v>
      </c>
      <c r="AQ107" s="122"/>
      <c r="AR107" s="122"/>
      <c r="AS107" s="122"/>
      <c r="AT107" s="122"/>
      <c r="AU107" s="122"/>
      <c r="AV107" s="122" t="s">
        <v>830</v>
      </c>
      <c r="AW107" s="122"/>
      <c r="AX107" s="122" t="s">
        <v>459</v>
      </c>
      <c r="AY107" s="122" t="s">
        <v>478</v>
      </c>
      <c r="AZ107" s="122" t="s">
        <v>708</v>
      </c>
      <c r="BA107" s="122">
        <v>2539</v>
      </c>
      <c r="BB107" s="122">
        <v>44977</v>
      </c>
      <c r="BC107" s="122"/>
      <c r="BD107" s="122">
        <v>45273</v>
      </c>
      <c r="BE107" s="122">
        <v>2146</v>
      </c>
      <c r="BF107" s="122"/>
      <c r="BG107" s="124" t="str">
        <f t="shared" si="1"/>
        <v>N</v>
      </c>
    </row>
    <row r="108" spans="2:59" x14ac:dyDescent="0.2">
      <c r="B108" s="122" t="s">
        <v>179</v>
      </c>
      <c r="C108" s="122" t="s">
        <v>831</v>
      </c>
      <c r="D108" s="122"/>
      <c r="E108" s="122"/>
      <c r="F108" s="122" t="s">
        <v>456</v>
      </c>
      <c r="G108" s="122" t="s">
        <v>456</v>
      </c>
      <c r="H108" s="122"/>
      <c r="I108" s="122" t="s">
        <v>832</v>
      </c>
      <c r="J108" s="122"/>
      <c r="K108" s="122" t="s">
        <v>833</v>
      </c>
      <c r="L108" s="122">
        <v>1187783</v>
      </c>
      <c r="M108" s="122"/>
      <c r="N108" s="122"/>
      <c r="O108" s="122"/>
      <c r="P108" s="122"/>
      <c r="Q108" s="122"/>
      <c r="R108" s="122"/>
      <c r="S108" s="122"/>
      <c r="T108" s="122"/>
      <c r="U108" s="122"/>
      <c r="V108" s="122"/>
      <c r="W108" s="122"/>
      <c r="X108" s="122"/>
      <c r="Y108" s="122"/>
      <c r="Z108" s="122"/>
      <c r="AA108" s="122">
        <v>1</v>
      </c>
      <c r="AB108" s="122"/>
      <c r="AC108" s="122"/>
      <c r="AD108" s="122"/>
      <c r="AE108" s="122"/>
      <c r="AF108" s="122"/>
      <c r="AG108" s="122" t="s">
        <v>461</v>
      </c>
      <c r="AH108" s="122" t="s">
        <v>461</v>
      </c>
      <c r="AI108" s="122" t="s">
        <v>461</v>
      </c>
      <c r="AJ108" s="122" t="s">
        <v>461</v>
      </c>
      <c r="AK108" s="122" t="s">
        <v>461</v>
      </c>
      <c r="AL108" s="122" t="s">
        <v>461</v>
      </c>
      <c r="AM108" s="122" t="s">
        <v>461</v>
      </c>
      <c r="AN108" s="122" t="s">
        <v>461</v>
      </c>
      <c r="AO108" s="122" t="s">
        <v>461</v>
      </c>
      <c r="AP108" s="122" t="s">
        <v>461</v>
      </c>
      <c r="AQ108" s="122"/>
      <c r="AR108" s="122"/>
      <c r="AS108" s="122"/>
      <c r="AT108" s="122"/>
      <c r="AU108" s="122"/>
      <c r="AV108" s="122" t="s">
        <v>834</v>
      </c>
      <c r="AW108" s="122"/>
      <c r="AX108" s="122" t="s">
        <v>459</v>
      </c>
      <c r="AY108" s="122" t="s">
        <v>478</v>
      </c>
      <c r="AZ108" s="122"/>
      <c r="BA108" s="122">
        <v>2539</v>
      </c>
      <c r="BB108" s="122"/>
      <c r="BC108" s="122"/>
      <c r="BD108" s="122">
        <v>45737</v>
      </c>
      <c r="BE108" s="122">
        <v>2146</v>
      </c>
      <c r="BF108" s="122"/>
      <c r="BG108" s="124" t="str">
        <f t="shared" si="1"/>
        <v>Y</v>
      </c>
    </row>
    <row r="109" spans="2:59" x14ac:dyDescent="0.2">
      <c r="B109" s="122" t="s">
        <v>178</v>
      </c>
      <c r="C109" s="122" t="s">
        <v>831</v>
      </c>
      <c r="D109" s="122"/>
      <c r="E109" s="122"/>
      <c r="F109" s="122" t="s">
        <v>456</v>
      </c>
      <c r="G109" s="122" t="s">
        <v>456</v>
      </c>
      <c r="H109" s="122"/>
      <c r="I109" s="122" t="s">
        <v>569</v>
      </c>
      <c r="J109" s="122"/>
      <c r="K109" s="122" t="s">
        <v>835</v>
      </c>
      <c r="L109" s="122">
        <v>562823</v>
      </c>
      <c r="M109" s="122"/>
      <c r="N109" s="122"/>
      <c r="O109" s="122"/>
      <c r="P109" s="122" t="s">
        <v>459</v>
      </c>
      <c r="Q109" s="122"/>
      <c r="R109" s="122"/>
      <c r="S109" s="122" t="s">
        <v>690</v>
      </c>
      <c r="T109" s="122"/>
      <c r="U109" s="122"/>
      <c r="V109" s="122"/>
      <c r="W109" s="122"/>
      <c r="X109" s="122"/>
      <c r="Y109" s="122"/>
      <c r="Z109" s="122"/>
      <c r="AA109" s="122"/>
      <c r="AB109" s="122"/>
      <c r="AC109" s="122"/>
      <c r="AD109" s="122"/>
      <c r="AE109" s="122"/>
      <c r="AF109" s="122"/>
      <c r="AG109" s="122" t="s">
        <v>461</v>
      </c>
      <c r="AH109" s="122" t="s">
        <v>461</v>
      </c>
      <c r="AI109" s="122" t="s">
        <v>461</v>
      </c>
      <c r="AJ109" s="122" t="s">
        <v>461</v>
      </c>
      <c r="AK109" s="122" t="s">
        <v>461</v>
      </c>
      <c r="AL109" s="122" t="s">
        <v>461</v>
      </c>
      <c r="AM109" s="122" t="s">
        <v>461</v>
      </c>
      <c r="AN109" s="122" t="s">
        <v>461</v>
      </c>
      <c r="AO109" s="122" t="s">
        <v>461</v>
      </c>
      <c r="AP109" s="122" t="s">
        <v>461</v>
      </c>
      <c r="AQ109" s="122"/>
      <c r="AR109" s="122"/>
      <c r="AS109" s="122"/>
      <c r="AT109" s="122"/>
      <c r="AU109" s="122"/>
      <c r="AV109" s="122" t="s">
        <v>571</v>
      </c>
      <c r="AW109" s="122"/>
      <c r="AX109" s="122" t="s">
        <v>459</v>
      </c>
      <c r="AY109" s="122" t="s">
        <v>478</v>
      </c>
      <c r="AZ109" s="122"/>
      <c r="BA109" s="122">
        <v>2539</v>
      </c>
      <c r="BB109" s="122">
        <v>36226</v>
      </c>
      <c r="BC109" s="122"/>
      <c r="BD109" s="122">
        <v>46049</v>
      </c>
      <c r="BE109" s="122">
        <v>2146</v>
      </c>
      <c r="BF109" s="122"/>
      <c r="BG109" s="124" t="str">
        <f t="shared" si="1"/>
        <v>Y</v>
      </c>
    </row>
    <row r="110" spans="2:59" x14ac:dyDescent="0.2">
      <c r="B110" s="122" t="s">
        <v>126</v>
      </c>
      <c r="C110" s="122" t="s">
        <v>836</v>
      </c>
      <c r="D110" s="122"/>
      <c r="E110" s="122"/>
      <c r="F110" s="122" t="s">
        <v>449</v>
      </c>
      <c r="G110" s="122" t="s">
        <v>449</v>
      </c>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t="s">
        <v>450</v>
      </c>
      <c r="AH110" s="122" t="s">
        <v>450</v>
      </c>
      <c r="AI110" s="122" t="s">
        <v>450</v>
      </c>
      <c r="AJ110" s="122" t="s">
        <v>450</v>
      </c>
      <c r="AK110" s="122" t="s">
        <v>450</v>
      </c>
      <c r="AL110" s="122" t="s">
        <v>450</v>
      </c>
      <c r="AM110" s="122" t="s">
        <v>450</v>
      </c>
      <c r="AN110" s="122" t="s">
        <v>450</v>
      </c>
      <c r="AO110" s="122" t="s">
        <v>450</v>
      </c>
      <c r="AP110" s="122" t="s">
        <v>450</v>
      </c>
      <c r="AQ110" s="122"/>
      <c r="AR110" s="122"/>
      <c r="AS110" s="122"/>
      <c r="AT110" s="122"/>
      <c r="AU110" s="122"/>
      <c r="AV110" s="122"/>
      <c r="AW110" s="122"/>
      <c r="AX110" s="122"/>
      <c r="AY110" s="122"/>
      <c r="AZ110" s="122"/>
      <c r="BA110" s="122"/>
      <c r="BB110" s="122"/>
      <c r="BC110" s="122"/>
      <c r="BD110" s="122"/>
      <c r="BE110" s="122"/>
      <c r="BF110" s="122"/>
      <c r="BG110" s="124" t="str">
        <f t="shared" si="1"/>
        <v>N</v>
      </c>
    </row>
    <row r="111" spans="2:59" x14ac:dyDescent="0.2">
      <c r="B111" s="122" t="s">
        <v>837</v>
      </c>
      <c r="C111" s="122" t="s">
        <v>838</v>
      </c>
      <c r="D111" s="122"/>
      <c r="E111" s="122"/>
      <c r="F111" s="122" t="s">
        <v>554</v>
      </c>
      <c r="G111" s="122"/>
      <c r="H111" s="122"/>
      <c r="I111" s="122" t="s">
        <v>839</v>
      </c>
      <c r="J111" s="122"/>
      <c r="K111" s="122" t="s">
        <v>840</v>
      </c>
      <c r="L111" s="122">
        <v>943967</v>
      </c>
      <c r="M111" s="122"/>
      <c r="N111" s="122"/>
      <c r="O111" s="122"/>
      <c r="P111" s="122" t="s">
        <v>459</v>
      </c>
      <c r="Q111" s="122"/>
      <c r="R111" s="122"/>
      <c r="S111" s="122" t="s">
        <v>467</v>
      </c>
      <c r="T111" s="122"/>
      <c r="U111" s="122"/>
      <c r="V111" s="122"/>
      <c r="W111" s="122"/>
      <c r="X111" s="122"/>
      <c r="Y111" s="122"/>
      <c r="Z111" s="122"/>
      <c r="AA111" s="122"/>
      <c r="AB111" s="122"/>
      <c r="AC111" s="122"/>
      <c r="AD111" s="122"/>
      <c r="AE111" s="122"/>
      <c r="AF111" s="122"/>
      <c r="AG111" s="122" t="s">
        <v>450</v>
      </c>
      <c r="AH111" s="122" t="s">
        <v>450</v>
      </c>
      <c r="AI111" s="122" t="s">
        <v>450</v>
      </c>
      <c r="AJ111" s="122" t="s">
        <v>450</v>
      </c>
      <c r="AK111" s="122" t="s">
        <v>450</v>
      </c>
      <c r="AL111" s="122" t="s">
        <v>450</v>
      </c>
      <c r="AM111" s="122" t="s">
        <v>450</v>
      </c>
      <c r="AN111" s="122" t="s">
        <v>450</v>
      </c>
      <c r="AO111" s="122" t="s">
        <v>450</v>
      </c>
      <c r="AP111" s="122" t="s">
        <v>450</v>
      </c>
      <c r="AQ111" s="122"/>
      <c r="AR111" s="122"/>
      <c r="AS111" s="122"/>
      <c r="AT111" s="122"/>
      <c r="AU111" s="122"/>
      <c r="AV111" s="122" t="s">
        <v>841</v>
      </c>
      <c r="AW111" s="122"/>
      <c r="AX111" s="122" t="s">
        <v>485</v>
      </c>
      <c r="AY111" s="122" t="s">
        <v>478</v>
      </c>
      <c r="AZ111" s="122"/>
      <c r="BA111" s="122">
        <v>2539</v>
      </c>
      <c r="BB111" s="122">
        <v>41773</v>
      </c>
      <c r="BC111" s="122"/>
      <c r="BD111" s="122">
        <v>45304</v>
      </c>
      <c r="BE111" s="122">
        <v>2146</v>
      </c>
      <c r="BF111" s="122"/>
      <c r="BG111" s="124" t="str">
        <f t="shared" si="1"/>
        <v>N</v>
      </c>
    </row>
    <row r="112" spans="2:59" x14ac:dyDescent="0.2">
      <c r="B112" s="122" t="s">
        <v>572</v>
      </c>
      <c r="C112" s="122" t="s">
        <v>838</v>
      </c>
      <c r="D112" s="122"/>
      <c r="E112" s="122"/>
      <c r="F112" s="122" t="s">
        <v>554</v>
      </c>
      <c r="G112" s="122"/>
      <c r="H112" s="122"/>
      <c r="I112" s="122" t="s">
        <v>839</v>
      </c>
      <c r="J112" s="122"/>
      <c r="K112" s="122" t="s">
        <v>842</v>
      </c>
      <c r="L112" s="122">
        <v>943975</v>
      </c>
      <c r="M112" s="122"/>
      <c r="N112" s="122"/>
      <c r="O112" s="122"/>
      <c r="P112" s="122" t="s">
        <v>459</v>
      </c>
      <c r="Q112" s="122"/>
      <c r="R112" s="122"/>
      <c r="S112" s="122" t="s">
        <v>563</v>
      </c>
      <c r="T112" s="122"/>
      <c r="U112" s="122"/>
      <c r="V112" s="122"/>
      <c r="W112" s="122"/>
      <c r="X112" s="122"/>
      <c r="Y112" s="122"/>
      <c r="Z112" s="122"/>
      <c r="AA112" s="122"/>
      <c r="AB112" s="122"/>
      <c r="AC112" s="122"/>
      <c r="AD112" s="122"/>
      <c r="AE112" s="122"/>
      <c r="AF112" s="122"/>
      <c r="AG112" s="122" t="s">
        <v>450</v>
      </c>
      <c r="AH112" s="122" t="s">
        <v>450</v>
      </c>
      <c r="AI112" s="122" t="s">
        <v>450</v>
      </c>
      <c r="AJ112" s="122" t="s">
        <v>450</v>
      </c>
      <c r="AK112" s="122" t="s">
        <v>450</v>
      </c>
      <c r="AL112" s="122" t="s">
        <v>450</v>
      </c>
      <c r="AM112" s="122" t="s">
        <v>450</v>
      </c>
      <c r="AN112" s="122" t="s">
        <v>450</v>
      </c>
      <c r="AO112" s="122" t="s">
        <v>450</v>
      </c>
      <c r="AP112" s="122" t="s">
        <v>450</v>
      </c>
      <c r="AQ112" s="122"/>
      <c r="AR112" s="122"/>
      <c r="AS112" s="122"/>
      <c r="AT112" s="122"/>
      <c r="AU112" s="122"/>
      <c r="AV112" s="122" t="s">
        <v>841</v>
      </c>
      <c r="AW112" s="122"/>
      <c r="AX112" s="122" t="s">
        <v>485</v>
      </c>
      <c r="AY112" s="122" t="s">
        <v>478</v>
      </c>
      <c r="AZ112" s="122"/>
      <c r="BA112" s="122">
        <v>2539</v>
      </c>
      <c r="BB112" s="122">
        <v>41773</v>
      </c>
      <c r="BC112" s="122"/>
      <c r="BD112" s="122">
        <v>45304</v>
      </c>
      <c r="BE112" s="122">
        <v>2146</v>
      </c>
      <c r="BF112" s="122"/>
      <c r="BG112" s="124" t="str">
        <f t="shared" si="1"/>
        <v>N</v>
      </c>
    </row>
    <row r="113" spans="2:59" x14ac:dyDescent="0.2">
      <c r="B113" s="122" t="s">
        <v>843</v>
      </c>
      <c r="C113" s="122" t="s">
        <v>844</v>
      </c>
      <c r="D113" s="122"/>
      <c r="E113" s="122"/>
      <c r="F113" s="122" t="s">
        <v>449</v>
      </c>
      <c r="G113" s="122" t="s">
        <v>449</v>
      </c>
      <c r="H113" s="122"/>
      <c r="I113" s="122"/>
      <c r="J113" s="122"/>
      <c r="K113" s="122"/>
      <c r="L113" s="122">
        <v>765767</v>
      </c>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t="s">
        <v>450</v>
      </c>
      <c r="AH113" s="122" t="s">
        <v>450</v>
      </c>
      <c r="AI113" s="122" t="s">
        <v>450</v>
      </c>
      <c r="AJ113" s="122" t="s">
        <v>450</v>
      </c>
      <c r="AK113" s="122" t="s">
        <v>450</v>
      </c>
      <c r="AL113" s="122" t="s">
        <v>450</v>
      </c>
      <c r="AM113" s="122" t="s">
        <v>450</v>
      </c>
      <c r="AN113" s="122" t="s">
        <v>450</v>
      </c>
      <c r="AO113" s="122" t="s">
        <v>450</v>
      </c>
      <c r="AP113" s="122" t="s">
        <v>450</v>
      </c>
      <c r="AQ113" s="122"/>
      <c r="AR113" s="122"/>
      <c r="AS113" s="122"/>
      <c r="AT113" s="122"/>
      <c r="AU113" s="122"/>
      <c r="AV113" s="122"/>
      <c r="AW113" s="122"/>
      <c r="AX113" s="122"/>
      <c r="AY113" s="122"/>
      <c r="AZ113" s="122"/>
      <c r="BA113" s="122"/>
      <c r="BB113" s="122"/>
      <c r="BC113" s="122"/>
      <c r="BD113" s="122"/>
      <c r="BE113" s="122"/>
      <c r="BF113" s="122"/>
      <c r="BG113" s="124" t="str">
        <f t="shared" si="1"/>
        <v>N</v>
      </c>
    </row>
    <row r="114" spans="2:59" x14ac:dyDescent="0.2">
      <c r="B114" s="122" t="s">
        <v>148</v>
      </c>
      <c r="C114" s="122" t="s">
        <v>844</v>
      </c>
      <c r="D114" s="122"/>
      <c r="E114" s="122"/>
      <c r="F114" s="122" t="s">
        <v>449</v>
      </c>
      <c r="G114" s="122" t="s">
        <v>449</v>
      </c>
      <c r="H114" s="122"/>
      <c r="I114" s="122"/>
      <c r="J114" s="122"/>
      <c r="K114" s="122"/>
      <c r="L114" s="122">
        <v>794147</v>
      </c>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t="s">
        <v>450</v>
      </c>
      <c r="AH114" s="122" t="s">
        <v>450</v>
      </c>
      <c r="AI114" s="122" t="s">
        <v>450</v>
      </c>
      <c r="AJ114" s="122" t="s">
        <v>450</v>
      </c>
      <c r="AK114" s="122" t="s">
        <v>450</v>
      </c>
      <c r="AL114" s="122" t="s">
        <v>450</v>
      </c>
      <c r="AM114" s="122" t="s">
        <v>450</v>
      </c>
      <c r="AN114" s="122" t="s">
        <v>450</v>
      </c>
      <c r="AO114" s="122" t="s">
        <v>450</v>
      </c>
      <c r="AP114" s="122" t="s">
        <v>450</v>
      </c>
      <c r="AQ114" s="122"/>
      <c r="AR114" s="122"/>
      <c r="AS114" s="122"/>
      <c r="AT114" s="122"/>
      <c r="AU114" s="122"/>
      <c r="AV114" s="122"/>
      <c r="AW114" s="122"/>
      <c r="AX114" s="122"/>
      <c r="AY114" s="122"/>
      <c r="AZ114" s="122"/>
      <c r="BA114" s="122"/>
      <c r="BB114" s="122"/>
      <c r="BC114" s="122"/>
      <c r="BD114" s="122"/>
      <c r="BE114" s="122"/>
      <c r="BF114" s="122"/>
      <c r="BG114" s="124" t="str">
        <f t="shared" si="1"/>
        <v>N</v>
      </c>
    </row>
    <row r="115" spans="2:59" x14ac:dyDescent="0.2">
      <c r="B115" s="122" t="s">
        <v>843</v>
      </c>
      <c r="C115" s="122" t="s">
        <v>845</v>
      </c>
      <c r="D115" s="122"/>
      <c r="E115" s="122"/>
      <c r="F115" s="122" t="s">
        <v>449</v>
      </c>
      <c r="G115" s="122"/>
      <c r="H115" s="122"/>
      <c r="I115" s="122"/>
      <c r="J115" s="122"/>
      <c r="K115" s="122"/>
      <c r="L115" s="122">
        <v>599301</v>
      </c>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t="s">
        <v>450</v>
      </c>
      <c r="AH115" s="122" t="s">
        <v>450</v>
      </c>
      <c r="AI115" s="122" t="s">
        <v>450</v>
      </c>
      <c r="AJ115" s="122" t="s">
        <v>450</v>
      </c>
      <c r="AK115" s="122" t="s">
        <v>450</v>
      </c>
      <c r="AL115" s="122" t="s">
        <v>450</v>
      </c>
      <c r="AM115" s="122" t="s">
        <v>450</v>
      </c>
      <c r="AN115" s="122" t="s">
        <v>450</v>
      </c>
      <c r="AO115" s="122" t="s">
        <v>450</v>
      </c>
      <c r="AP115" s="122" t="s">
        <v>450</v>
      </c>
      <c r="AQ115" s="122"/>
      <c r="AR115" s="122"/>
      <c r="AS115" s="122"/>
      <c r="AT115" s="122"/>
      <c r="AU115" s="122"/>
      <c r="AV115" s="122"/>
      <c r="AW115" s="122"/>
      <c r="AX115" s="122"/>
      <c r="AY115" s="122"/>
      <c r="AZ115" s="122"/>
      <c r="BA115" s="122"/>
      <c r="BB115" s="122"/>
      <c r="BC115" s="122"/>
      <c r="BD115" s="122"/>
      <c r="BE115" s="122"/>
      <c r="BF115" s="122"/>
      <c r="BG115" s="124" t="str">
        <f t="shared" si="1"/>
        <v>N</v>
      </c>
    </row>
    <row r="116" spans="2:59" x14ac:dyDescent="0.2">
      <c r="B116" s="122" t="s">
        <v>846</v>
      </c>
      <c r="C116" s="122" t="s">
        <v>845</v>
      </c>
      <c r="D116" s="122"/>
      <c r="E116" s="122"/>
      <c r="F116" s="122" t="s">
        <v>449</v>
      </c>
      <c r="G116" s="122"/>
      <c r="H116" s="122"/>
      <c r="I116" s="122"/>
      <c r="J116" s="122"/>
      <c r="K116" s="122"/>
      <c r="L116" s="122">
        <v>599311</v>
      </c>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t="s">
        <v>450</v>
      </c>
      <c r="AH116" s="122" t="s">
        <v>450</v>
      </c>
      <c r="AI116" s="122" t="s">
        <v>450</v>
      </c>
      <c r="AJ116" s="122" t="s">
        <v>450</v>
      </c>
      <c r="AK116" s="122" t="s">
        <v>450</v>
      </c>
      <c r="AL116" s="122" t="s">
        <v>450</v>
      </c>
      <c r="AM116" s="122" t="s">
        <v>450</v>
      </c>
      <c r="AN116" s="122" t="s">
        <v>450</v>
      </c>
      <c r="AO116" s="122" t="s">
        <v>450</v>
      </c>
      <c r="AP116" s="122" t="s">
        <v>450</v>
      </c>
      <c r="AQ116" s="122"/>
      <c r="AR116" s="122"/>
      <c r="AS116" s="122"/>
      <c r="AT116" s="122"/>
      <c r="AU116" s="122"/>
      <c r="AV116" s="122"/>
      <c r="AW116" s="122"/>
      <c r="AX116" s="122"/>
      <c r="AY116" s="122"/>
      <c r="AZ116" s="122"/>
      <c r="BA116" s="122"/>
      <c r="BB116" s="122"/>
      <c r="BC116" s="122"/>
      <c r="BD116" s="122"/>
      <c r="BE116" s="122"/>
      <c r="BF116" s="122"/>
      <c r="BG116" s="124" t="str">
        <f t="shared" si="1"/>
        <v>N</v>
      </c>
    </row>
    <row r="117" spans="2:59" x14ac:dyDescent="0.2">
      <c r="B117" s="122" t="s">
        <v>513</v>
      </c>
      <c r="C117" s="122" t="s">
        <v>847</v>
      </c>
      <c r="D117" s="122"/>
      <c r="E117" s="122"/>
      <c r="F117" s="122" t="s">
        <v>554</v>
      </c>
      <c r="G117" s="122"/>
      <c r="H117" s="122"/>
      <c r="I117" s="122" t="s">
        <v>848</v>
      </c>
      <c r="J117" s="122"/>
      <c r="K117" s="122" t="s">
        <v>849</v>
      </c>
      <c r="L117" s="122">
        <v>1125478</v>
      </c>
      <c r="M117" s="122"/>
      <c r="N117" s="122"/>
      <c r="O117" s="122"/>
      <c r="P117" s="122" t="s">
        <v>459</v>
      </c>
      <c r="Q117" s="122"/>
      <c r="R117" s="122"/>
      <c r="S117" s="122" t="s">
        <v>690</v>
      </c>
      <c r="T117" s="122"/>
      <c r="U117" s="122"/>
      <c r="V117" s="122"/>
      <c r="W117" s="122"/>
      <c r="X117" s="122"/>
      <c r="Y117" s="122"/>
      <c r="Z117" s="122"/>
      <c r="AA117" s="122"/>
      <c r="AB117" s="122"/>
      <c r="AC117" s="122"/>
      <c r="AD117" s="122"/>
      <c r="AE117" s="122"/>
      <c r="AF117" s="122"/>
      <c r="AG117" s="122" t="s">
        <v>450</v>
      </c>
      <c r="AH117" s="122" t="s">
        <v>450</v>
      </c>
      <c r="AI117" s="122" t="s">
        <v>450</v>
      </c>
      <c r="AJ117" s="122" t="s">
        <v>450</v>
      </c>
      <c r="AK117" s="122" t="s">
        <v>450</v>
      </c>
      <c r="AL117" s="122" t="s">
        <v>450</v>
      </c>
      <c r="AM117" s="122" t="s">
        <v>450</v>
      </c>
      <c r="AN117" s="122" t="s">
        <v>450</v>
      </c>
      <c r="AO117" s="122" t="s">
        <v>450</v>
      </c>
      <c r="AP117" s="122" t="s">
        <v>450</v>
      </c>
      <c r="AQ117" s="122"/>
      <c r="AR117" s="122"/>
      <c r="AS117" s="122"/>
      <c r="AT117" s="122"/>
      <c r="AU117" s="122"/>
      <c r="AV117" s="122" t="s">
        <v>850</v>
      </c>
      <c r="AW117" s="122"/>
      <c r="AX117" s="122" t="s">
        <v>565</v>
      </c>
      <c r="AY117" s="122" t="s">
        <v>478</v>
      </c>
      <c r="AZ117" s="122"/>
      <c r="BA117" s="122">
        <v>2539</v>
      </c>
      <c r="BB117" s="122">
        <v>44224</v>
      </c>
      <c r="BC117" s="122"/>
      <c r="BD117" s="122"/>
      <c r="BE117" s="122"/>
      <c r="BF117" s="122"/>
      <c r="BG117" s="124" t="str">
        <f t="shared" si="1"/>
        <v>N</v>
      </c>
    </row>
    <row r="118" spans="2:59" x14ac:dyDescent="0.2">
      <c r="B118" s="122" t="s">
        <v>181</v>
      </c>
      <c r="C118" s="122" t="s">
        <v>851</v>
      </c>
      <c r="D118" s="122" t="s">
        <v>852</v>
      </c>
      <c r="E118" s="122"/>
      <c r="F118" s="122" t="s">
        <v>456</v>
      </c>
      <c r="G118" s="122" t="s">
        <v>456</v>
      </c>
      <c r="H118" s="122" t="s">
        <v>853</v>
      </c>
      <c r="I118" s="122" t="s">
        <v>854</v>
      </c>
      <c r="J118" s="122"/>
      <c r="K118" s="122" t="s">
        <v>855</v>
      </c>
      <c r="L118" s="122">
        <v>978302</v>
      </c>
      <c r="M118" s="122"/>
      <c r="N118" s="122"/>
      <c r="O118" s="122"/>
      <c r="P118" s="122" t="s">
        <v>459</v>
      </c>
      <c r="Q118" s="122"/>
      <c r="R118" s="122"/>
      <c r="S118" s="122" t="s">
        <v>515</v>
      </c>
      <c r="T118" s="122"/>
      <c r="U118" s="122"/>
      <c r="V118" s="122"/>
      <c r="W118" s="122"/>
      <c r="X118" s="122"/>
      <c r="Y118" s="122"/>
      <c r="Z118" s="122"/>
      <c r="AA118" s="122"/>
      <c r="AB118" s="122"/>
      <c r="AC118" s="122"/>
      <c r="AD118" s="122"/>
      <c r="AE118" s="122"/>
      <c r="AF118" s="122"/>
      <c r="AG118" s="122" t="s">
        <v>461</v>
      </c>
      <c r="AH118" s="122" t="s">
        <v>461</v>
      </c>
      <c r="AI118" s="122" t="s">
        <v>461</v>
      </c>
      <c r="AJ118" s="122" t="s">
        <v>461</v>
      </c>
      <c r="AK118" s="122" t="s">
        <v>461</v>
      </c>
      <c r="AL118" s="122" t="s">
        <v>461</v>
      </c>
      <c r="AM118" s="122" t="s">
        <v>461</v>
      </c>
      <c r="AN118" s="122" t="s">
        <v>461</v>
      </c>
      <c r="AO118" s="122" t="s">
        <v>461</v>
      </c>
      <c r="AP118" s="122" t="s">
        <v>461</v>
      </c>
      <c r="AQ118" s="122"/>
      <c r="AR118" s="122"/>
      <c r="AS118" s="122"/>
      <c r="AT118" s="122"/>
      <c r="AU118" s="122"/>
      <c r="AV118" s="122" t="s">
        <v>856</v>
      </c>
      <c r="AW118" s="122"/>
      <c r="AX118" s="122" t="s">
        <v>507</v>
      </c>
      <c r="AY118" s="122" t="s">
        <v>478</v>
      </c>
      <c r="AZ118" s="122"/>
      <c r="BA118" s="122">
        <v>2539</v>
      </c>
      <c r="BB118" s="122">
        <v>42150</v>
      </c>
      <c r="BC118" s="122"/>
      <c r="BD118" s="122">
        <v>46010</v>
      </c>
      <c r="BE118" s="122">
        <v>2146</v>
      </c>
      <c r="BF118" s="122"/>
      <c r="BG118" s="124" t="str">
        <f t="shared" si="1"/>
        <v>Y</v>
      </c>
    </row>
    <row r="119" spans="2:59" x14ac:dyDescent="0.2">
      <c r="B119" s="122" t="s">
        <v>183</v>
      </c>
      <c r="C119" s="122" t="s">
        <v>857</v>
      </c>
      <c r="D119" s="122"/>
      <c r="E119" s="122"/>
      <c r="F119" s="122" t="s">
        <v>456</v>
      </c>
      <c r="G119" s="122" t="s">
        <v>456</v>
      </c>
      <c r="H119" s="122"/>
      <c r="I119" s="122" t="s">
        <v>858</v>
      </c>
      <c r="J119" s="122"/>
      <c r="K119" s="122" t="s">
        <v>859</v>
      </c>
      <c r="L119" s="122">
        <v>854859</v>
      </c>
      <c r="M119" s="122"/>
      <c r="N119" s="122"/>
      <c r="O119" s="122"/>
      <c r="P119" s="122" t="s">
        <v>459</v>
      </c>
      <c r="Q119" s="122"/>
      <c r="R119" s="122"/>
      <c r="S119" s="122" t="s">
        <v>659</v>
      </c>
      <c r="T119" s="122"/>
      <c r="U119" s="122"/>
      <c r="V119" s="122"/>
      <c r="W119" s="122"/>
      <c r="X119" s="122"/>
      <c r="Y119" s="122"/>
      <c r="Z119" s="122"/>
      <c r="AA119" s="122"/>
      <c r="AB119" s="122"/>
      <c r="AC119" s="122"/>
      <c r="AD119" s="122"/>
      <c r="AE119" s="122"/>
      <c r="AF119" s="122"/>
      <c r="AG119" s="122" t="s">
        <v>461</v>
      </c>
      <c r="AH119" s="122" t="s">
        <v>461</v>
      </c>
      <c r="AI119" s="122" t="s">
        <v>461</v>
      </c>
      <c r="AJ119" s="122" t="s">
        <v>461</v>
      </c>
      <c r="AK119" s="122" t="s">
        <v>461</v>
      </c>
      <c r="AL119" s="122" t="s">
        <v>461</v>
      </c>
      <c r="AM119" s="122" t="s">
        <v>461</v>
      </c>
      <c r="AN119" s="122" t="s">
        <v>461</v>
      </c>
      <c r="AO119" s="122" t="s">
        <v>461</v>
      </c>
      <c r="AP119" s="122" t="s">
        <v>461</v>
      </c>
      <c r="AQ119" s="122"/>
      <c r="AR119" s="122"/>
      <c r="AS119" s="122"/>
      <c r="AT119" s="122"/>
      <c r="AU119" s="122"/>
      <c r="AV119" s="122" t="s">
        <v>860</v>
      </c>
      <c r="AW119" s="122"/>
      <c r="AX119" s="122" t="s">
        <v>565</v>
      </c>
      <c r="AY119" s="122" t="s">
        <v>478</v>
      </c>
      <c r="AZ119" s="122"/>
      <c r="BA119" s="122">
        <v>2539</v>
      </c>
      <c r="BB119" s="122">
        <v>40772</v>
      </c>
      <c r="BC119" s="122"/>
      <c r="BD119" s="122">
        <v>46049</v>
      </c>
      <c r="BE119" s="122">
        <v>2146</v>
      </c>
      <c r="BF119" s="122"/>
      <c r="BG119" s="124" t="str">
        <f t="shared" si="1"/>
        <v>Y</v>
      </c>
    </row>
    <row r="120" spans="2:59" x14ac:dyDescent="0.2">
      <c r="B120" s="122" t="s">
        <v>861</v>
      </c>
      <c r="C120" s="122" t="s">
        <v>862</v>
      </c>
      <c r="D120" s="122"/>
      <c r="E120" s="122"/>
      <c r="F120" s="122" t="s">
        <v>456</v>
      </c>
      <c r="G120" s="122" t="s">
        <v>456</v>
      </c>
      <c r="H120" s="122"/>
      <c r="I120" s="122" t="s">
        <v>863</v>
      </c>
      <c r="J120" s="122"/>
      <c r="K120" s="122" t="s">
        <v>864</v>
      </c>
      <c r="L120" s="122">
        <v>293393</v>
      </c>
      <c r="M120" s="122"/>
      <c r="N120" s="122"/>
      <c r="O120" s="122"/>
      <c r="P120" s="122" t="s">
        <v>466</v>
      </c>
      <c r="Q120" s="122"/>
      <c r="R120" s="122"/>
      <c r="S120" s="122"/>
      <c r="T120" s="122"/>
      <c r="U120" s="122"/>
      <c r="V120" s="122"/>
      <c r="W120" s="122"/>
      <c r="X120" s="122"/>
      <c r="Y120" s="122"/>
      <c r="Z120" s="122"/>
      <c r="AA120" s="122"/>
      <c r="AB120" s="122"/>
      <c r="AC120" s="122"/>
      <c r="AD120" s="122"/>
      <c r="AE120" s="122"/>
      <c r="AF120" s="122"/>
      <c r="AG120" s="122" t="s">
        <v>461</v>
      </c>
      <c r="AH120" s="122" t="s">
        <v>461</v>
      </c>
      <c r="AI120" s="122" t="s">
        <v>461</v>
      </c>
      <c r="AJ120" s="122" t="s">
        <v>461</v>
      </c>
      <c r="AK120" s="122" t="s">
        <v>461</v>
      </c>
      <c r="AL120" s="122" t="s">
        <v>461</v>
      </c>
      <c r="AM120" s="122" t="s">
        <v>461</v>
      </c>
      <c r="AN120" s="122" t="s">
        <v>461</v>
      </c>
      <c r="AO120" s="122" t="s">
        <v>461</v>
      </c>
      <c r="AP120" s="122" t="s">
        <v>461</v>
      </c>
      <c r="AQ120" s="122"/>
      <c r="AR120" s="122"/>
      <c r="AS120" s="122"/>
      <c r="AT120" s="122"/>
      <c r="AU120" s="122"/>
      <c r="AV120" s="122"/>
      <c r="AW120" s="122"/>
      <c r="AX120" s="122"/>
      <c r="AY120" s="122"/>
      <c r="AZ120" s="122"/>
      <c r="BA120" s="122"/>
      <c r="BB120" s="122"/>
      <c r="BC120" s="122"/>
      <c r="BD120" s="122">
        <v>45789</v>
      </c>
      <c r="BE120" s="122">
        <v>2241</v>
      </c>
      <c r="BF120" s="122"/>
      <c r="BG120" s="124" t="str">
        <f t="shared" si="1"/>
        <v>Y</v>
      </c>
    </row>
    <row r="121" spans="2:59" x14ac:dyDescent="0.2">
      <c r="B121" s="122" t="s">
        <v>846</v>
      </c>
      <c r="C121" s="122" t="s">
        <v>862</v>
      </c>
      <c r="D121" s="122"/>
      <c r="E121" s="122"/>
      <c r="F121" s="122" t="s">
        <v>449</v>
      </c>
      <c r="G121" s="122"/>
      <c r="H121" s="122"/>
      <c r="I121" s="122"/>
      <c r="J121" s="122"/>
      <c r="K121" s="122"/>
      <c r="L121" s="122">
        <v>925330</v>
      </c>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t="s">
        <v>450</v>
      </c>
      <c r="AH121" s="122" t="s">
        <v>450</v>
      </c>
      <c r="AI121" s="122" t="s">
        <v>450</v>
      </c>
      <c r="AJ121" s="122" t="s">
        <v>450</v>
      </c>
      <c r="AK121" s="122" t="s">
        <v>450</v>
      </c>
      <c r="AL121" s="122" t="s">
        <v>450</v>
      </c>
      <c r="AM121" s="122" t="s">
        <v>450</v>
      </c>
      <c r="AN121" s="122" t="s">
        <v>450</v>
      </c>
      <c r="AO121" s="122" t="s">
        <v>450</v>
      </c>
      <c r="AP121" s="122" t="s">
        <v>450</v>
      </c>
      <c r="AQ121" s="122"/>
      <c r="AR121" s="122"/>
      <c r="AS121" s="122"/>
      <c r="AT121" s="122"/>
      <c r="AU121" s="122"/>
      <c r="AV121" s="122"/>
      <c r="AW121" s="122"/>
      <c r="AX121" s="122"/>
      <c r="AY121" s="122"/>
      <c r="AZ121" s="122"/>
      <c r="BA121" s="122"/>
      <c r="BB121" s="122"/>
      <c r="BC121" s="122"/>
      <c r="BD121" s="122"/>
      <c r="BE121" s="122"/>
      <c r="BF121" s="122"/>
      <c r="BG121" s="124" t="str">
        <f t="shared" si="1"/>
        <v>N</v>
      </c>
    </row>
    <row r="122" spans="2:59" x14ac:dyDescent="0.2">
      <c r="B122" s="122" t="s">
        <v>185</v>
      </c>
      <c r="C122" s="122" t="s">
        <v>865</v>
      </c>
      <c r="D122" s="122" t="s">
        <v>866</v>
      </c>
      <c r="E122" s="122"/>
      <c r="F122" s="122" t="s">
        <v>456</v>
      </c>
      <c r="G122" s="122" t="s">
        <v>456</v>
      </c>
      <c r="H122" s="122">
        <v>4</v>
      </c>
      <c r="I122" s="122" t="s">
        <v>867</v>
      </c>
      <c r="J122" s="122"/>
      <c r="K122" s="122" t="s">
        <v>868</v>
      </c>
      <c r="L122" s="122">
        <v>1178717</v>
      </c>
      <c r="M122" s="122"/>
      <c r="N122" s="122"/>
      <c r="O122" s="122"/>
      <c r="P122" s="122" t="s">
        <v>459</v>
      </c>
      <c r="Q122" s="122"/>
      <c r="R122" s="122"/>
      <c r="S122" s="122"/>
      <c r="T122" s="122"/>
      <c r="U122" s="122"/>
      <c r="V122" s="122"/>
      <c r="W122" s="122"/>
      <c r="X122" s="122"/>
      <c r="Y122" s="122"/>
      <c r="Z122" s="122"/>
      <c r="AA122" s="122"/>
      <c r="AB122" s="122"/>
      <c r="AC122" s="122"/>
      <c r="AD122" s="122"/>
      <c r="AE122" s="122"/>
      <c r="AF122" s="122"/>
      <c r="AG122" s="122" t="s">
        <v>461</v>
      </c>
      <c r="AH122" s="122" t="s">
        <v>461</v>
      </c>
      <c r="AI122" s="122" t="s">
        <v>461</v>
      </c>
      <c r="AJ122" s="122" t="s">
        <v>461</v>
      </c>
      <c r="AK122" s="122" t="s">
        <v>461</v>
      </c>
      <c r="AL122" s="122" t="s">
        <v>461</v>
      </c>
      <c r="AM122" s="122" t="s">
        <v>461</v>
      </c>
      <c r="AN122" s="122" t="s">
        <v>461</v>
      </c>
      <c r="AO122" s="122" t="s">
        <v>461</v>
      </c>
      <c r="AP122" s="122" t="s">
        <v>461</v>
      </c>
      <c r="AQ122" s="122"/>
      <c r="AR122" s="122"/>
      <c r="AS122" s="122"/>
      <c r="AT122" s="122"/>
      <c r="AU122" s="122"/>
      <c r="AV122" s="122" t="s">
        <v>869</v>
      </c>
      <c r="AW122" s="122" t="s">
        <v>870</v>
      </c>
      <c r="AX122" s="122" t="s">
        <v>507</v>
      </c>
      <c r="AY122" s="122"/>
      <c r="AZ122" s="122" t="s">
        <v>708</v>
      </c>
      <c r="BA122" s="122">
        <v>2539</v>
      </c>
      <c r="BB122" s="122">
        <v>45030</v>
      </c>
      <c r="BC122" s="122"/>
      <c r="BD122" s="122">
        <v>46004</v>
      </c>
      <c r="BE122" s="122">
        <v>2146</v>
      </c>
      <c r="BF122" s="122"/>
      <c r="BG122" s="124" t="str">
        <f t="shared" si="1"/>
        <v>Y</v>
      </c>
    </row>
    <row r="123" spans="2:59" x14ac:dyDescent="0.2">
      <c r="B123" s="122" t="s">
        <v>163</v>
      </c>
      <c r="C123" s="122" t="s">
        <v>871</v>
      </c>
      <c r="D123" s="122"/>
      <c r="E123" s="122"/>
      <c r="F123" s="122" t="s">
        <v>456</v>
      </c>
      <c r="G123" s="122" t="s">
        <v>456</v>
      </c>
      <c r="H123" s="122"/>
      <c r="I123" s="122" t="s">
        <v>872</v>
      </c>
      <c r="J123" s="122"/>
      <c r="K123" s="122" t="s">
        <v>873</v>
      </c>
      <c r="L123" s="122">
        <v>1242520</v>
      </c>
      <c r="M123" s="122"/>
      <c r="N123" s="122"/>
      <c r="O123" s="122"/>
      <c r="P123" s="122" t="s">
        <v>485</v>
      </c>
      <c r="Q123" s="122"/>
      <c r="R123" s="122"/>
      <c r="S123" s="122"/>
      <c r="T123" s="122"/>
      <c r="U123" s="122"/>
      <c r="V123" s="122"/>
      <c r="W123" s="122"/>
      <c r="X123" s="122"/>
      <c r="Y123" s="122"/>
      <c r="Z123" s="122"/>
      <c r="AA123" s="122">
        <v>1</v>
      </c>
      <c r="AB123" s="122"/>
      <c r="AC123" s="122"/>
      <c r="AD123" s="122"/>
      <c r="AE123" s="122"/>
      <c r="AF123" s="122"/>
      <c r="AG123" s="122" t="s">
        <v>461</v>
      </c>
      <c r="AH123" s="122" t="s">
        <v>461</v>
      </c>
      <c r="AI123" s="122" t="s">
        <v>461</v>
      </c>
      <c r="AJ123" s="122" t="s">
        <v>461</v>
      </c>
      <c r="AK123" s="122" t="s">
        <v>461</v>
      </c>
      <c r="AL123" s="122" t="s">
        <v>461</v>
      </c>
      <c r="AM123" s="122" t="s">
        <v>461</v>
      </c>
      <c r="AN123" s="122" t="s">
        <v>461</v>
      </c>
      <c r="AO123" s="122" t="s">
        <v>461</v>
      </c>
      <c r="AP123" s="122" t="s">
        <v>461</v>
      </c>
      <c r="AQ123" s="122"/>
      <c r="AR123" s="122"/>
      <c r="AS123" s="122"/>
      <c r="AT123" s="122"/>
      <c r="AU123" s="122"/>
      <c r="AV123" s="122" t="s">
        <v>874</v>
      </c>
      <c r="AW123" s="122"/>
      <c r="AX123" s="122" t="s">
        <v>565</v>
      </c>
      <c r="AY123" s="122"/>
      <c r="AZ123" s="122"/>
      <c r="BA123" s="122">
        <v>2539</v>
      </c>
      <c r="BB123" s="122">
        <v>46050</v>
      </c>
      <c r="BC123" s="122"/>
      <c r="BD123" s="122"/>
      <c r="BE123" s="122"/>
      <c r="BF123" s="122"/>
      <c r="BG123" s="124" t="str">
        <f t="shared" si="1"/>
        <v>Y</v>
      </c>
    </row>
    <row r="124" spans="2:59" x14ac:dyDescent="0.2">
      <c r="B124" s="122" t="s">
        <v>875</v>
      </c>
      <c r="C124" s="122" t="s">
        <v>871</v>
      </c>
      <c r="D124" s="122"/>
      <c r="E124" s="122"/>
      <c r="F124" s="122" t="s">
        <v>554</v>
      </c>
      <c r="G124" s="122"/>
      <c r="H124" s="122"/>
      <c r="I124" s="122" t="s">
        <v>876</v>
      </c>
      <c r="J124" s="122"/>
      <c r="K124" s="122" t="s">
        <v>877</v>
      </c>
      <c r="L124" s="122">
        <v>1140541</v>
      </c>
      <c r="M124" s="122"/>
      <c r="N124" s="122"/>
      <c r="O124" s="122"/>
      <c r="P124" s="122" t="s">
        <v>459</v>
      </c>
      <c r="Q124" s="122"/>
      <c r="R124" s="122"/>
      <c r="S124" s="122" t="s">
        <v>563</v>
      </c>
      <c r="T124" s="122"/>
      <c r="U124" s="122"/>
      <c r="V124" s="122"/>
      <c r="W124" s="122"/>
      <c r="X124" s="122"/>
      <c r="Y124" s="122"/>
      <c r="Z124" s="122"/>
      <c r="AA124" s="122"/>
      <c r="AB124" s="122"/>
      <c r="AC124" s="122"/>
      <c r="AD124" s="122"/>
      <c r="AE124" s="122"/>
      <c r="AF124" s="122"/>
      <c r="AG124" s="122" t="s">
        <v>450</v>
      </c>
      <c r="AH124" s="122" t="s">
        <v>450</v>
      </c>
      <c r="AI124" s="122" t="s">
        <v>450</v>
      </c>
      <c r="AJ124" s="122" t="s">
        <v>450</v>
      </c>
      <c r="AK124" s="122" t="s">
        <v>450</v>
      </c>
      <c r="AL124" s="122" t="s">
        <v>450</v>
      </c>
      <c r="AM124" s="122" t="s">
        <v>450</v>
      </c>
      <c r="AN124" s="122" t="s">
        <v>450</v>
      </c>
      <c r="AO124" s="122" t="s">
        <v>450</v>
      </c>
      <c r="AP124" s="122" t="s">
        <v>450</v>
      </c>
      <c r="AQ124" s="122"/>
      <c r="AR124" s="122"/>
      <c r="AS124" s="122"/>
      <c r="AT124" s="122"/>
      <c r="AU124" s="122"/>
      <c r="AV124" s="122" t="s">
        <v>878</v>
      </c>
      <c r="AW124" s="122"/>
      <c r="AX124" s="122" t="s">
        <v>507</v>
      </c>
      <c r="AY124" s="122" t="s">
        <v>478</v>
      </c>
      <c r="AZ124" s="122"/>
      <c r="BA124" s="122">
        <v>2539</v>
      </c>
      <c r="BB124" s="122">
        <v>44423</v>
      </c>
      <c r="BC124" s="122"/>
      <c r="BD124" s="122"/>
      <c r="BE124" s="122"/>
      <c r="BF124" s="122"/>
      <c r="BG124" s="124" t="str">
        <f t="shared" si="1"/>
        <v>N</v>
      </c>
    </row>
    <row r="125" spans="2:59" x14ac:dyDescent="0.2">
      <c r="B125" s="122" t="s">
        <v>879</v>
      </c>
      <c r="C125" s="122" t="s">
        <v>871</v>
      </c>
      <c r="D125" s="122" t="s">
        <v>880</v>
      </c>
      <c r="E125" s="122"/>
      <c r="F125" s="122" t="s">
        <v>456</v>
      </c>
      <c r="G125" s="122" t="s">
        <v>456</v>
      </c>
      <c r="H125" s="122"/>
      <c r="I125" s="122" t="s">
        <v>881</v>
      </c>
      <c r="J125" s="122"/>
      <c r="K125" s="122" t="s">
        <v>882</v>
      </c>
      <c r="L125" s="122">
        <v>1146580</v>
      </c>
      <c r="M125" s="122"/>
      <c r="N125" s="122"/>
      <c r="O125" s="122"/>
      <c r="P125" s="122" t="s">
        <v>485</v>
      </c>
      <c r="Q125" s="122"/>
      <c r="R125" s="122"/>
      <c r="S125" s="122" t="s">
        <v>460</v>
      </c>
      <c r="T125" s="122"/>
      <c r="U125" s="122"/>
      <c r="V125" s="122"/>
      <c r="W125" s="122"/>
      <c r="X125" s="122"/>
      <c r="Y125" s="122"/>
      <c r="Z125" s="122"/>
      <c r="AA125" s="122">
        <v>1</v>
      </c>
      <c r="AB125" s="122"/>
      <c r="AC125" s="122"/>
      <c r="AD125" s="122"/>
      <c r="AE125" s="122"/>
      <c r="AF125" s="122"/>
      <c r="AG125" s="122" t="s">
        <v>461</v>
      </c>
      <c r="AH125" s="122" t="s">
        <v>461</v>
      </c>
      <c r="AI125" s="122" t="s">
        <v>461</v>
      </c>
      <c r="AJ125" s="122" t="s">
        <v>461</v>
      </c>
      <c r="AK125" s="122" t="s">
        <v>461</v>
      </c>
      <c r="AL125" s="122" t="s">
        <v>461</v>
      </c>
      <c r="AM125" s="122" t="s">
        <v>461</v>
      </c>
      <c r="AN125" s="122" t="s">
        <v>461</v>
      </c>
      <c r="AO125" s="122" t="s">
        <v>461</v>
      </c>
      <c r="AP125" s="122" t="s">
        <v>461</v>
      </c>
      <c r="AQ125" s="122"/>
      <c r="AR125" s="122"/>
      <c r="AS125" s="122"/>
      <c r="AT125" s="122"/>
      <c r="AU125" s="122"/>
      <c r="AV125" s="122" t="s">
        <v>883</v>
      </c>
      <c r="AW125" s="122"/>
      <c r="AX125" s="122" t="s">
        <v>565</v>
      </c>
      <c r="AY125" s="122" t="s">
        <v>478</v>
      </c>
      <c r="AZ125" s="122"/>
      <c r="BA125" s="122">
        <v>2539</v>
      </c>
      <c r="BB125" s="122">
        <v>46050</v>
      </c>
      <c r="BC125" s="122"/>
      <c r="BD125" s="122"/>
      <c r="BE125" s="122">
        <v>2146</v>
      </c>
      <c r="BF125" s="122"/>
      <c r="BG125" s="124" t="str">
        <f t="shared" si="1"/>
        <v>Y</v>
      </c>
    </row>
    <row r="126" spans="2:59" x14ac:dyDescent="0.2">
      <c r="B126" s="122" t="s">
        <v>188</v>
      </c>
      <c r="C126" s="122" t="s">
        <v>884</v>
      </c>
      <c r="D126" s="122"/>
      <c r="E126" s="122"/>
      <c r="F126" s="122" t="s">
        <v>456</v>
      </c>
      <c r="G126" s="122" t="s">
        <v>456</v>
      </c>
      <c r="H126" s="122" t="s">
        <v>703</v>
      </c>
      <c r="I126" s="122" t="s">
        <v>885</v>
      </c>
      <c r="J126" s="122"/>
      <c r="K126" s="122" t="s">
        <v>886</v>
      </c>
      <c r="L126" s="122">
        <v>896357</v>
      </c>
      <c r="M126" s="122"/>
      <c r="N126" s="122"/>
      <c r="O126" s="122"/>
      <c r="P126" s="122" t="s">
        <v>459</v>
      </c>
      <c r="Q126" s="122"/>
      <c r="R126" s="122"/>
      <c r="S126" s="122" t="s">
        <v>539</v>
      </c>
      <c r="T126" s="122"/>
      <c r="U126" s="122"/>
      <c r="V126" s="122"/>
      <c r="W126" s="122"/>
      <c r="X126" s="122"/>
      <c r="Y126" s="122"/>
      <c r="Z126" s="122"/>
      <c r="AA126" s="122"/>
      <c r="AB126" s="122"/>
      <c r="AC126" s="122"/>
      <c r="AD126" s="122"/>
      <c r="AE126" s="122"/>
      <c r="AF126" s="122"/>
      <c r="AG126" s="122" t="s">
        <v>461</v>
      </c>
      <c r="AH126" s="122" t="s">
        <v>461</v>
      </c>
      <c r="AI126" s="122" t="s">
        <v>461</v>
      </c>
      <c r="AJ126" s="122" t="s">
        <v>461</v>
      </c>
      <c r="AK126" s="122" t="s">
        <v>461</v>
      </c>
      <c r="AL126" s="122" t="s">
        <v>461</v>
      </c>
      <c r="AM126" s="122" t="s">
        <v>461</v>
      </c>
      <c r="AN126" s="122" t="s">
        <v>461</v>
      </c>
      <c r="AO126" s="122" t="s">
        <v>461</v>
      </c>
      <c r="AP126" s="122" t="s">
        <v>461</v>
      </c>
      <c r="AQ126" s="122"/>
      <c r="AR126" s="122"/>
      <c r="AS126" s="122"/>
      <c r="AT126" s="122"/>
      <c r="AU126" s="122"/>
      <c r="AV126" s="122" t="s">
        <v>887</v>
      </c>
      <c r="AW126" s="122"/>
      <c r="AX126" s="122" t="s">
        <v>622</v>
      </c>
      <c r="AY126" s="122" t="s">
        <v>478</v>
      </c>
      <c r="AZ126" s="122"/>
      <c r="BA126" s="122">
        <v>2539</v>
      </c>
      <c r="BB126" s="122">
        <v>44422</v>
      </c>
      <c r="BC126" s="122"/>
      <c r="BD126" s="122">
        <v>46020</v>
      </c>
      <c r="BE126" s="122">
        <v>2146</v>
      </c>
      <c r="BF126" s="122"/>
      <c r="BG126" s="124" t="str">
        <f t="shared" si="1"/>
        <v>Y</v>
      </c>
    </row>
    <row r="127" spans="2:59" x14ac:dyDescent="0.2">
      <c r="B127" s="122" t="s">
        <v>888</v>
      </c>
      <c r="C127" s="122" t="s">
        <v>884</v>
      </c>
      <c r="D127" s="122"/>
      <c r="E127" s="122"/>
      <c r="F127" s="122" t="s">
        <v>554</v>
      </c>
      <c r="G127" s="122" t="s">
        <v>456</v>
      </c>
      <c r="H127" s="122"/>
      <c r="I127" s="122" t="s">
        <v>889</v>
      </c>
      <c r="J127" s="122"/>
      <c r="K127" s="122" t="s">
        <v>890</v>
      </c>
      <c r="L127" s="122">
        <v>925993</v>
      </c>
      <c r="M127" s="122"/>
      <c r="N127" s="122"/>
      <c r="O127" s="122"/>
      <c r="P127" s="122" t="s">
        <v>459</v>
      </c>
      <c r="Q127" s="122"/>
      <c r="R127" s="122"/>
      <c r="S127" s="122" t="s">
        <v>515</v>
      </c>
      <c r="T127" s="122"/>
      <c r="U127" s="122"/>
      <c r="V127" s="122"/>
      <c r="W127" s="122"/>
      <c r="X127" s="122"/>
      <c r="Y127" s="122"/>
      <c r="Z127" s="122"/>
      <c r="AA127" s="122"/>
      <c r="AB127" s="122"/>
      <c r="AC127" s="122"/>
      <c r="AD127" s="122"/>
      <c r="AE127" s="122"/>
      <c r="AF127" s="122"/>
      <c r="AG127" s="122" t="s">
        <v>450</v>
      </c>
      <c r="AH127" s="122" t="s">
        <v>450</v>
      </c>
      <c r="AI127" s="122" t="s">
        <v>450</v>
      </c>
      <c r="AJ127" s="122" t="s">
        <v>450</v>
      </c>
      <c r="AK127" s="122" t="s">
        <v>450</v>
      </c>
      <c r="AL127" s="122" t="s">
        <v>450</v>
      </c>
      <c r="AM127" s="122" t="s">
        <v>450</v>
      </c>
      <c r="AN127" s="122" t="s">
        <v>450</v>
      </c>
      <c r="AO127" s="122" t="s">
        <v>450</v>
      </c>
      <c r="AP127" s="122" t="s">
        <v>450</v>
      </c>
      <c r="AQ127" s="122"/>
      <c r="AR127" s="122"/>
      <c r="AS127" s="122"/>
      <c r="AT127" s="122"/>
      <c r="AU127" s="122"/>
      <c r="AV127" s="122" t="s">
        <v>891</v>
      </c>
      <c r="AW127" s="122"/>
      <c r="AX127" s="122" t="s">
        <v>485</v>
      </c>
      <c r="AY127" s="122" t="s">
        <v>478</v>
      </c>
      <c r="AZ127" s="122"/>
      <c r="BA127" s="122">
        <v>2538</v>
      </c>
      <c r="BB127" s="122">
        <v>41608</v>
      </c>
      <c r="BC127" s="122"/>
      <c r="BD127" s="122">
        <v>45295</v>
      </c>
      <c r="BE127" s="122">
        <v>2146</v>
      </c>
      <c r="BF127" s="122"/>
      <c r="BG127" s="124" t="str">
        <f t="shared" si="1"/>
        <v>N</v>
      </c>
    </row>
    <row r="128" spans="2:59" x14ac:dyDescent="0.2">
      <c r="B128" s="122" t="s">
        <v>892</v>
      </c>
      <c r="C128" s="122" t="s">
        <v>186</v>
      </c>
      <c r="D128" s="122"/>
      <c r="E128" s="122"/>
      <c r="F128" s="122" t="s">
        <v>449</v>
      </c>
      <c r="G128" s="122"/>
      <c r="H128" s="122"/>
      <c r="I128" s="122"/>
      <c r="J128" s="122"/>
      <c r="K128" s="122"/>
      <c r="L128" s="122">
        <v>249750</v>
      </c>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t="s">
        <v>450</v>
      </c>
      <c r="AH128" s="122" t="s">
        <v>450</v>
      </c>
      <c r="AI128" s="122" t="s">
        <v>450</v>
      </c>
      <c r="AJ128" s="122" t="s">
        <v>450</v>
      </c>
      <c r="AK128" s="122" t="s">
        <v>450</v>
      </c>
      <c r="AL128" s="122" t="s">
        <v>450</v>
      </c>
      <c r="AM128" s="122" t="s">
        <v>450</v>
      </c>
      <c r="AN128" s="122" t="s">
        <v>450</v>
      </c>
      <c r="AO128" s="122" t="s">
        <v>450</v>
      </c>
      <c r="AP128" s="122" t="s">
        <v>450</v>
      </c>
      <c r="AQ128" s="122"/>
      <c r="AR128" s="122"/>
      <c r="AS128" s="122"/>
      <c r="AT128" s="122"/>
      <c r="AU128" s="122"/>
      <c r="AV128" s="122"/>
      <c r="AW128" s="122"/>
      <c r="AX128" s="122"/>
      <c r="AY128" s="122"/>
      <c r="AZ128" s="122"/>
      <c r="BA128" s="122"/>
      <c r="BB128" s="122"/>
      <c r="BC128" s="122"/>
      <c r="BD128" s="122"/>
      <c r="BE128" s="122"/>
      <c r="BF128" s="122"/>
      <c r="BG128" s="124" t="str">
        <f t="shared" si="1"/>
        <v>N</v>
      </c>
    </row>
    <row r="129" spans="2:59" x14ac:dyDescent="0.2">
      <c r="B129" s="122" t="s">
        <v>187</v>
      </c>
      <c r="C129" s="122" t="s">
        <v>884</v>
      </c>
      <c r="D129" s="122" t="s">
        <v>893</v>
      </c>
      <c r="E129" s="122"/>
      <c r="F129" s="122" t="s">
        <v>456</v>
      </c>
      <c r="G129" s="122" t="s">
        <v>456</v>
      </c>
      <c r="H129" s="122">
        <v>4</v>
      </c>
      <c r="I129" s="122" t="s">
        <v>894</v>
      </c>
      <c r="J129" s="122"/>
      <c r="K129" s="122" t="s">
        <v>895</v>
      </c>
      <c r="L129" s="122">
        <v>896365</v>
      </c>
      <c r="M129" s="122"/>
      <c r="N129" s="122"/>
      <c r="O129" s="122"/>
      <c r="P129" s="122" t="s">
        <v>459</v>
      </c>
      <c r="Q129" s="122"/>
      <c r="R129" s="122"/>
      <c r="S129" s="122" t="s">
        <v>563</v>
      </c>
      <c r="T129" s="122"/>
      <c r="U129" s="122"/>
      <c r="V129" s="122"/>
      <c r="W129" s="122"/>
      <c r="X129" s="122"/>
      <c r="Y129" s="122"/>
      <c r="Z129" s="122"/>
      <c r="AA129" s="122"/>
      <c r="AB129" s="122"/>
      <c r="AC129" s="122"/>
      <c r="AD129" s="122"/>
      <c r="AE129" s="122"/>
      <c r="AF129" s="122"/>
      <c r="AG129" s="122" t="s">
        <v>461</v>
      </c>
      <c r="AH129" s="122" t="s">
        <v>461</v>
      </c>
      <c r="AI129" s="122" t="s">
        <v>461</v>
      </c>
      <c r="AJ129" s="122" t="s">
        <v>461</v>
      </c>
      <c r="AK129" s="122" t="s">
        <v>461</v>
      </c>
      <c r="AL129" s="122" t="s">
        <v>461</v>
      </c>
      <c r="AM129" s="122" t="s">
        <v>461</v>
      </c>
      <c r="AN129" s="122" t="s">
        <v>461</v>
      </c>
      <c r="AO129" s="122" t="s">
        <v>461</v>
      </c>
      <c r="AP129" s="122" t="s">
        <v>461</v>
      </c>
      <c r="AQ129" s="122"/>
      <c r="AR129" s="122"/>
      <c r="AS129" s="122"/>
      <c r="AT129" s="122"/>
      <c r="AU129" s="122"/>
      <c r="AV129" s="122" t="s">
        <v>896</v>
      </c>
      <c r="AW129" s="122"/>
      <c r="AX129" s="122" t="s">
        <v>622</v>
      </c>
      <c r="AY129" s="122" t="s">
        <v>478</v>
      </c>
      <c r="AZ129" s="122"/>
      <c r="BA129" s="122">
        <v>2539</v>
      </c>
      <c r="BB129" s="122">
        <v>44422</v>
      </c>
      <c r="BC129" s="122"/>
      <c r="BD129" s="122">
        <v>46020</v>
      </c>
      <c r="BE129" s="122">
        <v>2146</v>
      </c>
      <c r="BF129" s="122"/>
      <c r="BG129" s="124" t="str">
        <f t="shared" si="1"/>
        <v>Y</v>
      </c>
    </row>
    <row r="130" spans="2:59" x14ac:dyDescent="0.2">
      <c r="B130" s="122" t="s">
        <v>822</v>
      </c>
      <c r="C130" s="122" t="s">
        <v>189</v>
      </c>
      <c r="D130" s="122"/>
      <c r="E130" s="122"/>
      <c r="F130" s="122" t="s">
        <v>449</v>
      </c>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t="s">
        <v>450</v>
      </c>
      <c r="AH130" s="122" t="s">
        <v>450</v>
      </c>
      <c r="AI130" s="122" t="s">
        <v>450</v>
      </c>
      <c r="AJ130" s="122" t="s">
        <v>450</v>
      </c>
      <c r="AK130" s="122" t="s">
        <v>450</v>
      </c>
      <c r="AL130" s="122" t="s">
        <v>450</v>
      </c>
      <c r="AM130" s="122" t="s">
        <v>450</v>
      </c>
      <c r="AN130" s="122" t="s">
        <v>450</v>
      </c>
      <c r="AO130" s="122" t="s">
        <v>450</v>
      </c>
      <c r="AP130" s="122" t="s">
        <v>450</v>
      </c>
      <c r="AQ130" s="122"/>
      <c r="AR130" s="122"/>
      <c r="AS130" s="122"/>
      <c r="AT130" s="122"/>
      <c r="AU130" s="122"/>
      <c r="AV130" s="122"/>
      <c r="AW130" s="122"/>
      <c r="AX130" s="122"/>
      <c r="AY130" s="122"/>
      <c r="AZ130" s="122"/>
      <c r="BA130" s="122"/>
      <c r="BB130" s="122"/>
      <c r="BC130" s="122"/>
      <c r="BD130" s="122"/>
      <c r="BE130" s="122"/>
      <c r="BF130" s="122"/>
      <c r="BG130" s="124" t="str">
        <f t="shared" si="1"/>
        <v>N</v>
      </c>
    </row>
    <row r="131" spans="2:59" x14ac:dyDescent="0.2">
      <c r="B131" s="122" t="s">
        <v>178</v>
      </c>
      <c r="C131" s="122" t="s">
        <v>897</v>
      </c>
      <c r="D131" s="122" t="s">
        <v>898</v>
      </c>
      <c r="E131" s="122"/>
      <c r="F131" s="122" t="s">
        <v>456</v>
      </c>
      <c r="G131" s="122" t="s">
        <v>456</v>
      </c>
      <c r="H131" s="122"/>
      <c r="I131" s="122" t="s">
        <v>899</v>
      </c>
      <c r="J131" s="122"/>
      <c r="K131" s="122" t="s">
        <v>900</v>
      </c>
      <c r="L131" s="122">
        <v>658863</v>
      </c>
      <c r="M131" s="122"/>
      <c r="N131" s="122"/>
      <c r="O131" s="122"/>
      <c r="P131" s="122" t="s">
        <v>459</v>
      </c>
      <c r="Q131" s="122"/>
      <c r="R131" s="122"/>
      <c r="S131" s="122" t="s">
        <v>505</v>
      </c>
      <c r="T131" s="122"/>
      <c r="U131" s="122"/>
      <c r="V131" s="122"/>
      <c r="W131" s="122"/>
      <c r="X131" s="122"/>
      <c r="Y131" s="122"/>
      <c r="Z131" s="122"/>
      <c r="AA131" s="122"/>
      <c r="AB131" s="122"/>
      <c r="AC131" s="122"/>
      <c r="AD131" s="122"/>
      <c r="AE131" s="122"/>
      <c r="AF131" s="122"/>
      <c r="AG131" s="122" t="s">
        <v>461</v>
      </c>
      <c r="AH131" s="122" t="s">
        <v>461</v>
      </c>
      <c r="AI131" s="122" t="s">
        <v>461</v>
      </c>
      <c r="AJ131" s="122" t="s">
        <v>461</v>
      </c>
      <c r="AK131" s="122" t="s">
        <v>461</v>
      </c>
      <c r="AL131" s="122" t="s">
        <v>461</v>
      </c>
      <c r="AM131" s="122" t="s">
        <v>461</v>
      </c>
      <c r="AN131" s="122" t="s">
        <v>461</v>
      </c>
      <c r="AO131" s="122" t="s">
        <v>461</v>
      </c>
      <c r="AP131" s="122" t="s">
        <v>461</v>
      </c>
      <c r="AQ131" s="122"/>
      <c r="AR131" s="122"/>
      <c r="AS131" s="122"/>
      <c r="AT131" s="122"/>
      <c r="AU131" s="122"/>
      <c r="AV131" s="122" t="s">
        <v>901</v>
      </c>
      <c r="AW131" s="122"/>
      <c r="AX131" s="122" t="s">
        <v>902</v>
      </c>
      <c r="AY131" s="122" t="s">
        <v>478</v>
      </c>
      <c r="AZ131" s="122"/>
      <c r="BA131" s="122">
        <v>2601</v>
      </c>
      <c r="BB131" s="122">
        <v>41909</v>
      </c>
      <c r="BC131" s="122"/>
      <c r="BD131" s="122">
        <v>45706</v>
      </c>
      <c r="BE131" s="122">
        <v>2144</v>
      </c>
      <c r="BF131" s="122"/>
      <c r="BG131" s="124" t="str">
        <f t="shared" si="1"/>
        <v>Y</v>
      </c>
    </row>
    <row r="132" spans="2:59" x14ac:dyDescent="0.2">
      <c r="B132" s="122" t="s">
        <v>837</v>
      </c>
      <c r="C132" s="122" t="s">
        <v>903</v>
      </c>
      <c r="D132" s="122"/>
      <c r="E132" s="122"/>
      <c r="F132" s="122" t="s">
        <v>554</v>
      </c>
      <c r="G132" s="122"/>
      <c r="H132" s="122"/>
      <c r="I132" s="122" t="s">
        <v>904</v>
      </c>
      <c r="J132" s="122" t="s">
        <v>905</v>
      </c>
      <c r="K132" s="122"/>
      <c r="L132" s="122">
        <v>634980</v>
      </c>
      <c r="M132" s="122"/>
      <c r="N132" s="122"/>
      <c r="O132" s="122"/>
      <c r="P132" s="122" t="s">
        <v>485</v>
      </c>
      <c r="Q132" s="122" t="s">
        <v>459</v>
      </c>
      <c r="R132" s="122"/>
      <c r="S132" s="122" t="s">
        <v>690</v>
      </c>
      <c r="T132" s="122"/>
      <c r="U132" s="122"/>
      <c r="V132" s="122"/>
      <c r="W132" s="122"/>
      <c r="X132" s="122"/>
      <c r="Y132" s="122"/>
      <c r="Z132" s="122"/>
      <c r="AA132" s="122"/>
      <c r="AB132" s="122"/>
      <c r="AC132" s="122"/>
      <c r="AD132" s="122"/>
      <c r="AE132" s="122"/>
      <c r="AF132" s="122"/>
      <c r="AG132" s="122" t="s">
        <v>450</v>
      </c>
      <c r="AH132" s="122" t="s">
        <v>450</v>
      </c>
      <c r="AI132" s="122" t="s">
        <v>450</v>
      </c>
      <c r="AJ132" s="122" t="s">
        <v>450</v>
      </c>
      <c r="AK132" s="122" t="s">
        <v>450</v>
      </c>
      <c r="AL132" s="122" t="s">
        <v>450</v>
      </c>
      <c r="AM132" s="122" t="s">
        <v>450</v>
      </c>
      <c r="AN132" s="122" t="s">
        <v>450</v>
      </c>
      <c r="AO132" s="122" t="s">
        <v>450</v>
      </c>
      <c r="AP132" s="122" t="s">
        <v>450</v>
      </c>
      <c r="AQ132" s="122"/>
      <c r="AR132" s="122"/>
      <c r="AS132" s="122"/>
      <c r="AT132" s="122"/>
      <c r="AU132" s="122"/>
      <c r="AV132" s="122" t="s">
        <v>906</v>
      </c>
      <c r="AW132" s="122"/>
      <c r="AX132" s="122" t="s">
        <v>507</v>
      </c>
      <c r="AY132" s="122" t="s">
        <v>478</v>
      </c>
      <c r="AZ132" s="122"/>
      <c r="BA132" s="122">
        <v>2539</v>
      </c>
      <c r="BB132" s="122">
        <v>39058</v>
      </c>
      <c r="BC132" s="122"/>
      <c r="BD132" s="122">
        <v>45294</v>
      </c>
      <c r="BE132" s="122">
        <v>2144</v>
      </c>
      <c r="BF132" s="122"/>
      <c r="BG132" s="124" t="str">
        <f t="shared" ref="BG132:BG195" si="2">IF(B132="","",IF(F132="Member","Y","N"))</f>
        <v>N</v>
      </c>
    </row>
    <row r="133" spans="2:59" x14ac:dyDescent="0.2">
      <c r="B133" s="122" t="s">
        <v>356</v>
      </c>
      <c r="C133" s="122" t="s">
        <v>907</v>
      </c>
      <c r="D133" s="122" t="s">
        <v>908</v>
      </c>
      <c r="E133" s="122"/>
      <c r="F133" s="122" t="s">
        <v>554</v>
      </c>
      <c r="G133" s="122" t="s">
        <v>456</v>
      </c>
      <c r="H133" s="122"/>
      <c r="I133" s="122" t="s">
        <v>909</v>
      </c>
      <c r="J133" s="122" t="s">
        <v>910</v>
      </c>
      <c r="K133" s="122" t="s">
        <v>910</v>
      </c>
      <c r="L133" s="122">
        <v>1231669</v>
      </c>
      <c r="M133" s="122"/>
      <c r="N133" s="122"/>
      <c r="O133" s="122"/>
      <c r="P133" s="122" t="s">
        <v>459</v>
      </c>
      <c r="Q133" s="122"/>
      <c r="R133" s="122"/>
      <c r="S133" s="122" t="s">
        <v>911</v>
      </c>
      <c r="T133" s="122"/>
      <c r="U133" s="122"/>
      <c r="V133" s="122"/>
      <c r="W133" s="122"/>
      <c r="X133" s="122"/>
      <c r="Y133" s="122"/>
      <c r="Z133" s="122"/>
      <c r="AA133" s="122">
        <v>1</v>
      </c>
      <c r="AB133" s="122"/>
      <c r="AC133" s="122"/>
      <c r="AD133" s="122"/>
      <c r="AE133" s="122"/>
      <c r="AF133" s="122"/>
      <c r="AG133" s="122" t="s">
        <v>450</v>
      </c>
      <c r="AH133" s="122" t="s">
        <v>450</v>
      </c>
      <c r="AI133" s="122" t="s">
        <v>450</v>
      </c>
      <c r="AJ133" s="122" t="s">
        <v>450</v>
      </c>
      <c r="AK133" s="122" t="s">
        <v>450</v>
      </c>
      <c r="AL133" s="122" t="s">
        <v>450</v>
      </c>
      <c r="AM133" s="122" t="s">
        <v>450</v>
      </c>
      <c r="AN133" s="122" t="s">
        <v>450</v>
      </c>
      <c r="AO133" s="122" t="s">
        <v>450</v>
      </c>
      <c r="AP133" s="122" t="s">
        <v>450</v>
      </c>
      <c r="AQ133" s="122"/>
      <c r="AR133" s="122"/>
      <c r="AS133" s="122"/>
      <c r="AT133" s="122"/>
      <c r="AU133" s="122"/>
      <c r="AV133" s="122" t="s">
        <v>912</v>
      </c>
      <c r="AW133" s="122"/>
      <c r="AX133" s="122" t="s">
        <v>507</v>
      </c>
      <c r="AY133" s="122" t="s">
        <v>478</v>
      </c>
      <c r="AZ133" s="122"/>
      <c r="BA133" s="122">
        <v>2539</v>
      </c>
      <c r="BB133" s="122">
        <v>45784</v>
      </c>
      <c r="BC133" s="122"/>
      <c r="BD133" s="122">
        <v>45784</v>
      </c>
      <c r="BE133" s="122">
        <v>2146</v>
      </c>
      <c r="BF133" s="122"/>
      <c r="BG133" s="124" t="str">
        <f t="shared" si="2"/>
        <v>N</v>
      </c>
    </row>
    <row r="134" spans="2:59" x14ac:dyDescent="0.2">
      <c r="B134" s="122" t="s">
        <v>355</v>
      </c>
      <c r="C134" s="122" t="s">
        <v>907</v>
      </c>
      <c r="D134" s="122"/>
      <c r="E134" s="122"/>
      <c r="F134" s="122" t="s">
        <v>554</v>
      </c>
      <c r="G134" s="122" t="s">
        <v>456</v>
      </c>
      <c r="H134" s="122"/>
      <c r="I134" s="122" t="s">
        <v>913</v>
      </c>
      <c r="J134" s="122"/>
      <c r="K134" s="122" t="s">
        <v>910</v>
      </c>
      <c r="L134" s="122">
        <v>1231650</v>
      </c>
      <c r="M134" s="122"/>
      <c r="N134" s="122"/>
      <c r="O134" s="122"/>
      <c r="P134" s="122"/>
      <c r="Q134" s="122"/>
      <c r="R134" s="122"/>
      <c r="S134" s="122" t="s">
        <v>914</v>
      </c>
      <c r="T134" s="122"/>
      <c r="U134" s="122"/>
      <c r="V134" s="122"/>
      <c r="W134" s="122"/>
      <c r="X134" s="122"/>
      <c r="Y134" s="122"/>
      <c r="Z134" s="122"/>
      <c r="AA134" s="122">
        <v>1</v>
      </c>
      <c r="AB134" s="122"/>
      <c r="AC134" s="122"/>
      <c r="AD134" s="122"/>
      <c r="AE134" s="122"/>
      <c r="AF134" s="122"/>
      <c r="AG134" s="122" t="s">
        <v>450</v>
      </c>
      <c r="AH134" s="122" t="s">
        <v>450</v>
      </c>
      <c r="AI134" s="122" t="s">
        <v>450</v>
      </c>
      <c r="AJ134" s="122" t="s">
        <v>450</v>
      </c>
      <c r="AK134" s="122" t="s">
        <v>450</v>
      </c>
      <c r="AL134" s="122" t="s">
        <v>450</v>
      </c>
      <c r="AM134" s="122" t="s">
        <v>450</v>
      </c>
      <c r="AN134" s="122" t="s">
        <v>450</v>
      </c>
      <c r="AO134" s="122" t="s">
        <v>450</v>
      </c>
      <c r="AP134" s="122" t="s">
        <v>450</v>
      </c>
      <c r="AQ134" s="122"/>
      <c r="AR134" s="122"/>
      <c r="AS134" s="122"/>
      <c r="AT134" s="122"/>
      <c r="AU134" s="122"/>
      <c r="AV134" s="122" t="s">
        <v>915</v>
      </c>
      <c r="AW134" s="122"/>
      <c r="AX134" s="122" t="s">
        <v>507</v>
      </c>
      <c r="AY134" s="122" t="s">
        <v>478</v>
      </c>
      <c r="AZ134" s="122"/>
      <c r="BA134" s="122">
        <v>2539</v>
      </c>
      <c r="BB134" s="122">
        <v>45784</v>
      </c>
      <c r="BC134" s="122"/>
      <c r="BD134" s="122">
        <v>45784</v>
      </c>
      <c r="BE134" s="122">
        <v>2146</v>
      </c>
      <c r="BF134" s="122"/>
      <c r="BG134" s="124" t="str">
        <f t="shared" si="2"/>
        <v>N</v>
      </c>
    </row>
    <row r="135" spans="2:59" x14ac:dyDescent="0.2">
      <c r="B135" s="122" t="s">
        <v>191</v>
      </c>
      <c r="C135" s="122" t="s">
        <v>916</v>
      </c>
      <c r="D135" s="122" t="s">
        <v>917</v>
      </c>
      <c r="E135" s="122"/>
      <c r="F135" s="122" t="s">
        <v>456</v>
      </c>
      <c r="G135" s="122" t="s">
        <v>456</v>
      </c>
      <c r="H135" s="122">
        <v>4</v>
      </c>
      <c r="I135" s="122" t="s">
        <v>918</v>
      </c>
      <c r="J135" s="122"/>
      <c r="K135" s="122" t="s">
        <v>919</v>
      </c>
      <c r="L135" s="122">
        <v>1040626</v>
      </c>
      <c r="M135" s="122"/>
      <c r="N135" s="122"/>
      <c r="O135" s="122"/>
      <c r="P135" s="122" t="s">
        <v>459</v>
      </c>
      <c r="Q135" s="122"/>
      <c r="R135" s="122"/>
      <c r="S135" s="122" t="s">
        <v>592</v>
      </c>
      <c r="T135" s="122"/>
      <c r="U135" s="122"/>
      <c r="V135" s="122"/>
      <c r="W135" s="122"/>
      <c r="X135" s="122"/>
      <c r="Y135" s="122"/>
      <c r="Z135" s="122"/>
      <c r="AA135" s="122"/>
      <c r="AB135" s="122"/>
      <c r="AC135" s="122"/>
      <c r="AD135" s="122"/>
      <c r="AE135" s="122"/>
      <c r="AF135" s="122"/>
      <c r="AG135" s="122" t="s">
        <v>461</v>
      </c>
      <c r="AH135" s="122" t="s">
        <v>461</v>
      </c>
      <c r="AI135" s="122" t="s">
        <v>461</v>
      </c>
      <c r="AJ135" s="122" t="s">
        <v>461</v>
      </c>
      <c r="AK135" s="122" t="s">
        <v>461</v>
      </c>
      <c r="AL135" s="122" t="s">
        <v>461</v>
      </c>
      <c r="AM135" s="122" t="s">
        <v>461</v>
      </c>
      <c r="AN135" s="122" t="s">
        <v>461</v>
      </c>
      <c r="AO135" s="122" t="s">
        <v>461</v>
      </c>
      <c r="AP135" s="122" t="s">
        <v>461</v>
      </c>
      <c r="AQ135" s="122"/>
      <c r="AR135" s="122"/>
      <c r="AS135" s="122"/>
      <c r="AT135" s="122"/>
      <c r="AU135" s="122"/>
      <c r="AV135" s="122" t="s">
        <v>920</v>
      </c>
      <c r="AW135" s="122"/>
      <c r="AX135" s="122" t="s">
        <v>507</v>
      </c>
      <c r="AY135" s="122" t="s">
        <v>478</v>
      </c>
      <c r="AZ135" s="122"/>
      <c r="BA135" s="122">
        <v>2539</v>
      </c>
      <c r="BB135" s="122">
        <v>42873</v>
      </c>
      <c r="BC135" s="122"/>
      <c r="BD135" s="122">
        <v>46001</v>
      </c>
      <c r="BE135" s="122">
        <v>2146</v>
      </c>
      <c r="BF135" s="122"/>
      <c r="BG135" s="124" t="str">
        <f t="shared" si="2"/>
        <v>Y</v>
      </c>
    </row>
    <row r="136" spans="2:59" x14ac:dyDescent="0.2">
      <c r="B136" s="122" t="s">
        <v>126</v>
      </c>
      <c r="C136" s="122" t="s">
        <v>921</v>
      </c>
      <c r="D136" s="122"/>
      <c r="E136" s="122"/>
      <c r="F136" s="122" t="s">
        <v>456</v>
      </c>
      <c r="G136" s="122" t="s">
        <v>456</v>
      </c>
      <c r="H136" s="122"/>
      <c r="I136" s="122" t="s">
        <v>922</v>
      </c>
      <c r="J136" s="122" t="s">
        <v>923</v>
      </c>
      <c r="K136" s="122"/>
      <c r="L136" s="122">
        <v>158356</v>
      </c>
      <c r="M136" s="122"/>
      <c r="N136" s="122"/>
      <c r="O136" s="122"/>
      <c r="P136" s="122" t="s">
        <v>459</v>
      </c>
      <c r="Q136" s="122"/>
      <c r="R136" s="122"/>
      <c r="S136" s="122" t="s">
        <v>476</v>
      </c>
      <c r="T136" s="122"/>
      <c r="U136" s="122"/>
      <c r="V136" s="122"/>
      <c r="W136" s="122"/>
      <c r="X136" s="122"/>
      <c r="Y136" s="122"/>
      <c r="Z136" s="122"/>
      <c r="AA136" s="122"/>
      <c r="AB136" s="122"/>
      <c r="AC136" s="122"/>
      <c r="AD136" s="122"/>
      <c r="AE136" s="122"/>
      <c r="AF136" s="122"/>
      <c r="AG136" s="122" t="s">
        <v>461</v>
      </c>
      <c r="AH136" s="122" t="s">
        <v>461</v>
      </c>
      <c r="AI136" s="122" t="s">
        <v>461</v>
      </c>
      <c r="AJ136" s="122" t="s">
        <v>461</v>
      </c>
      <c r="AK136" s="122" t="s">
        <v>461</v>
      </c>
      <c r="AL136" s="122" t="s">
        <v>461</v>
      </c>
      <c r="AM136" s="122" t="s">
        <v>461</v>
      </c>
      <c r="AN136" s="122" t="s">
        <v>461</v>
      </c>
      <c r="AO136" s="122" t="s">
        <v>461</v>
      </c>
      <c r="AP136" s="122" t="s">
        <v>461</v>
      </c>
      <c r="AQ136" s="122"/>
      <c r="AR136" s="122"/>
      <c r="AS136" s="122"/>
      <c r="AT136" s="122"/>
      <c r="AU136" s="122"/>
      <c r="AV136" s="122" t="s">
        <v>924</v>
      </c>
      <c r="AW136" s="122"/>
      <c r="AX136" s="122" t="s">
        <v>459</v>
      </c>
      <c r="AY136" s="122" t="s">
        <v>478</v>
      </c>
      <c r="AZ136" s="122"/>
      <c r="BA136" s="122">
        <v>2539</v>
      </c>
      <c r="BB136" s="122">
        <v>41041</v>
      </c>
      <c r="BC136" s="122"/>
      <c r="BD136" s="122">
        <v>46002</v>
      </c>
      <c r="BE136" s="122">
        <v>2146</v>
      </c>
      <c r="BF136" s="122"/>
      <c r="BG136" s="124" t="str">
        <f t="shared" si="2"/>
        <v>Y</v>
      </c>
    </row>
    <row r="137" spans="2:59" x14ac:dyDescent="0.2">
      <c r="B137" s="122" t="s">
        <v>193</v>
      </c>
      <c r="C137" s="122" t="s">
        <v>921</v>
      </c>
      <c r="D137" s="122"/>
      <c r="E137" s="122"/>
      <c r="F137" s="122" t="s">
        <v>456</v>
      </c>
      <c r="G137" s="122" t="s">
        <v>456</v>
      </c>
      <c r="H137" s="122"/>
      <c r="I137" s="122" t="s">
        <v>925</v>
      </c>
      <c r="J137" s="122" t="s">
        <v>923</v>
      </c>
      <c r="K137" s="122"/>
      <c r="L137" s="122">
        <v>158364</v>
      </c>
      <c r="M137" s="122"/>
      <c r="N137" s="122"/>
      <c r="O137" s="122"/>
      <c r="P137" s="122" t="s">
        <v>459</v>
      </c>
      <c r="Q137" s="122"/>
      <c r="R137" s="122"/>
      <c r="S137" s="122" t="s">
        <v>563</v>
      </c>
      <c r="T137" s="122"/>
      <c r="U137" s="122"/>
      <c r="V137" s="122"/>
      <c r="W137" s="122"/>
      <c r="X137" s="122"/>
      <c r="Y137" s="122"/>
      <c r="Z137" s="122"/>
      <c r="AA137" s="122"/>
      <c r="AB137" s="122"/>
      <c r="AC137" s="122"/>
      <c r="AD137" s="122"/>
      <c r="AE137" s="122"/>
      <c r="AF137" s="122"/>
      <c r="AG137" s="122" t="s">
        <v>461</v>
      </c>
      <c r="AH137" s="122" t="s">
        <v>461</v>
      </c>
      <c r="AI137" s="122" t="s">
        <v>461</v>
      </c>
      <c r="AJ137" s="122" t="s">
        <v>461</v>
      </c>
      <c r="AK137" s="122" t="s">
        <v>461</v>
      </c>
      <c r="AL137" s="122" t="s">
        <v>461</v>
      </c>
      <c r="AM137" s="122" t="s">
        <v>461</v>
      </c>
      <c r="AN137" s="122" t="s">
        <v>461</v>
      </c>
      <c r="AO137" s="122" t="s">
        <v>461</v>
      </c>
      <c r="AP137" s="122" t="s">
        <v>461</v>
      </c>
      <c r="AQ137" s="122"/>
      <c r="AR137" s="122"/>
      <c r="AS137" s="122"/>
      <c r="AT137" s="122"/>
      <c r="AU137" s="122"/>
      <c r="AV137" s="122" t="s">
        <v>924</v>
      </c>
      <c r="AW137" s="122"/>
      <c r="AX137" s="122" t="s">
        <v>459</v>
      </c>
      <c r="AY137" s="122" t="s">
        <v>478</v>
      </c>
      <c r="AZ137" s="122"/>
      <c r="BA137" s="122">
        <v>2539</v>
      </c>
      <c r="BB137" s="122">
        <v>41041</v>
      </c>
      <c r="BC137" s="122"/>
      <c r="BD137" s="122">
        <v>46002</v>
      </c>
      <c r="BE137" s="122">
        <v>2146</v>
      </c>
      <c r="BF137" s="122"/>
      <c r="BG137" s="124" t="str">
        <f t="shared" si="2"/>
        <v>Y</v>
      </c>
    </row>
    <row r="138" spans="2:59" x14ac:dyDescent="0.2">
      <c r="B138" s="122" t="s">
        <v>926</v>
      </c>
      <c r="C138" s="122" t="s">
        <v>927</v>
      </c>
      <c r="D138" s="122"/>
      <c r="E138" s="122"/>
      <c r="F138" s="122" t="s">
        <v>449</v>
      </c>
      <c r="G138" s="122" t="s">
        <v>449</v>
      </c>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t="s">
        <v>450</v>
      </c>
      <c r="AH138" s="122" t="s">
        <v>450</v>
      </c>
      <c r="AI138" s="122" t="s">
        <v>450</v>
      </c>
      <c r="AJ138" s="122" t="s">
        <v>450</v>
      </c>
      <c r="AK138" s="122" t="s">
        <v>450</v>
      </c>
      <c r="AL138" s="122" t="s">
        <v>450</v>
      </c>
      <c r="AM138" s="122" t="s">
        <v>450</v>
      </c>
      <c r="AN138" s="122" t="s">
        <v>450</v>
      </c>
      <c r="AO138" s="122" t="s">
        <v>450</v>
      </c>
      <c r="AP138" s="122" t="s">
        <v>450</v>
      </c>
      <c r="AQ138" s="122"/>
      <c r="AR138" s="122"/>
      <c r="AS138" s="122"/>
      <c r="AT138" s="122"/>
      <c r="AU138" s="122"/>
      <c r="AV138" s="122"/>
      <c r="AW138" s="122"/>
      <c r="AX138" s="122"/>
      <c r="AY138" s="122"/>
      <c r="AZ138" s="122"/>
      <c r="BA138" s="122"/>
      <c r="BB138" s="122"/>
      <c r="BC138" s="122"/>
      <c r="BD138" s="122"/>
      <c r="BE138" s="122"/>
      <c r="BF138" s="122"/>
      <c r="BG138" s="124" t="str">
        <f t="shared" si="2"/>
        <v>N</v>
      </c>
    </row>
    <row r="139" spans="2:59" x14ac:dyDescent="0.2">
      <c r="B139" s="122" t="s">
        <v>499</v>
      </c>
      <c r="C139" s="122" t="s">
        <v>928</v>
      </c>
      <c r="D139" s="122"/>
      <c r="E139" s="122"/>
      <c r="F139" s="122" t="s">
        <v>554</v>
      </c>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t="s">
        <v>450</v>
      </c>
      <c r="AH139" s="122" t="s">
        <v>450</v>
      </c>
      <c r="AI139" s="122" t="s">
        <v>450</v>
      </c>
      <c r="AJ139" s="122" t="s">
        <v>450</v>
      </c>
      <c r="AK139" s="122" t="s">
        <v>450</v>
      </c>
      <c r="AL139" s="122" t="s">
        <v>450</v>
      </c>
      <c r="AM139" s="122" t="s">
        <v>450</v>
      </c>
      <c r="AN139" s="122" t="s">
        <v>450</v>
      </c>
      <c r="AO139" s="122" t="s">
        <v>450</v>
      </c>
      <c r="AP139" s="122" t="s">
        <v>450</v>
      </c>
      <c r="AQ139" s="122"/>
      <c r="AR139" s="122"/>
      <c r="AS139" s="122"/>
      <c r="AT139" s="122"/>
      <c r="AU139" s="122"/>
      <c r="AV139" s="122"/>
      <c r="AW139" s="122"/>
      <c r="AX139" s="122"/>
      <c r="AY139" s="122"/>
      <c r="AZ139" s="122"/>
      <c r="BA139" s="122"/>
      <c r="BB139" s="122"/>
      <c r="BC139" s="122"/>
      <c r="BD139" s="122"/>
      <c r="BE139" s="122"/>
      <c r="BF139" s="122"/>
      <c r="BG139" s="124" t="str">
        <f t="shared" si="2"/>
        <v>N</v>
      </c>
    </row>
    <row r="140" spans="2:59" x14ac:dyDescent="0.2">
      <c r="B140" s="122" t="s">
        <v>929</v>
      </c>
      <c r="C140" s="122" t="s">
        <v>928</v>
      </c>
      <c r="D140" s="122"/>
      <c r="E140" s="122"/>
      <c r="F140" s="122" t="s">
        <v>449</v>
      </c>
      <c r="G140" s="122"/>
      <c r="H140" s="122"/>
      <c r="I140" s="122"/>
      <c r="J140" s="122"/>
      <c r="K140" s="122"/>
      <c r="L140" s="122">
        <v>1059599</v>
      </c>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t="s">
        <v>450</v>
      </c>
      <c r="AH140" s="122" t="s">
        <v>450</v>
      </c>
      <c r="AI140" s="122" t="s">
        <v>450</v>
      </c>
      <c r="AJ140" s="122" t="s">
        <v>450</v>
      </c>
      <c r="AK140" s="122" t="s">
        <v>450</v>
      </c>
      <c r="AL140" s="122" t="s">
        <v>450</v>
      </c>
      <c r="AM140" s="122" t="s">
        <v>450</v>
      </c>
      <c r="AN140" s="122" t="s">
        <v>450</v>
      </c>
      <c r="AO140" s="122" t="s">
        <v>450</v>
      </c>
      <c r="AP140" s="122" t="s">
        <v>450</v>
      </c>
      <c r="AQ140" s="122"/>
      <c r="AR140" s="122"/>
      <c r="AS140" s="122"/>
      <c r="AT140" s="122"/>
      <c r="AU140" s="122"/>
      <c r="AV140" s="122"/>
      <c r="AW140" s="122"/>
      <c r="AX140" s="122"/>
      <c r="AY140" s="122"/>
      <c r="AZ140" s="122"/>
      <c r="BA140" s="122"/>
      <c r="BB140" s="122"/>
      <c r="BC140" s="122"/>
      <c r="BD140" s="122"/>
      <c r="BE140" s="122"/>
      <c r="BF140" s="122"/>
      <c r="BG140" s="124" t="str">
        <f t="shared" si="2"/>
        <v>N</v>
      </c>
    </row>
    <row r="141" spans="2:59" x14ac:dyDescent="0.2">
      <c r="B141" s="122" t="s">
        <v>930</v>
      </c>
      <c r="C141" s="122" t="s">
        <v>931</v>
      </c>
      <c r="D141" s="122"/>
      <c r="E141" s="122"/>
      <c r="F141" s="122" t="s">
        <v>456</v>
      </c>
      <c r="G141" s="122" t="s">
        <v>456</v>
      </c>
      <c r="H141" s="122"/>
      <c r="I141" s="122" t="s">
        <v>932</v>
      </c>
      <c r="J141" s="122"/>
      <c r="K141" s="122" t="s">
        <v>933</v>
      </c>
      <c r="L141" s="122">
        <v>1173091</v>
      </c>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t="s">
        <v>461</v>
      </c>
      <c r="AH141" s="122" t="s">
        <v>461</v>
      </c>
      <c r="AI141" s="122" t="s">
        <v>461</v>
      </c>
      <c r="AJ141" s="122" t="s">
        <v>461</v>
      </c>
      <c r="AK141" s="122" t="s">
        <v>461</v>
      </c>
      <c r="AL141" s="122" t="s">
        <v>461</v>
      </c>
      <c r="AM141" s="122" t="s">
        <v>461</v>
      </c>
      <c r="AN141" s="122" t="s">
        <v>461</v>
      </c>
      <c r="AO141" s="122" t="s">
        <v>461</v>
      </c>
      <c r="AP141" s="122" t="s">
        <v>461</v>
      </c>
      <c r="AQ141" s="122"/>
      <c r="AR141" s="122"/>
      <c r="AS141" s="122"/>
      <c r="AT141" s="122"/>
      <c r="AU141" s="122"/>
      <c r="AV141" s="122" t="s">
        <v>934</v>
      </c>
      <c r="AW141" s="122"/>
      <c r="AX141" s="122" t="s">
        <v>459</v>
      </c>
      <c r="AY141" s="122"/>
      <c r="AZ141" s="122" t="s">
        <v>708</v>
      </c>
      <c r="BA141" s="122">
        <v>2539</v>
      </c>
      <c r="BB141" s="122">
        <v>45029</v>
      </c>
      <c r="BC141" s="122"/>
      <c r="BD141" s="122">
        <v>45706</v>
      </c>
      <c r="BE141" s="122">
        <v>9995</v>
      </c>
      <c r="BF141" s="122"/>
      <c r="BG141" s="124" t="str">
        <f t="shared" si="2"/>
        <v>Y</v>
      </c>
    </row>
    <row r="142" spans="2:59" x14ac:dyDescent="0.2">
      <c r="B142" s="122" t="s">
        <v>194</v>
      </c>
      <c r="C142" s="122" t="s">
        <v>931</v>
      </c>
      <c r="D142" s="122"/>
      <c r="E142" s="122"/>
      <c r="F142" s="122" t="s">
        <v>554</v>
      </c>
      <c r="G142" s="122"/>
      <c r="H142" s="122">
        <v>4</v>
      </c>
      <c r="I142" s="122" t="s">
        <v>935</v>
      </c>
      <c r="J142" s="122"/>
      <c r="K142" s="122" t="s">
        <v>936</v>
      </c>
      <c r="L142" s="122">
        <v>1181696</v>
      </c>
      <c r="M142" s="122"/>
      <c r="N142" s="122"/>
      <c r="O142" s="122"/>
      <c r="P142" s="122"/>
      <c r="Q142" s="122"/>
      <c r="R142" s="122"/>
      <c r="S142" s="122" t="s">
        <v>539</v>
      </c>
      <c r="T142" s="122" t="s">
        <v>937</v>
      </c>
      <c r="U142" s="122" t="s">
        <v>326</v>
      </c>
      <c r="V142" s="122"/>
      <c r="W142" s="122"/>
      <c r="X142" s="122"/>
      <c r="Y142" s="122"/>
      <c r="Z142" s="122"/>
      <c r="AA142" s="122"/>
      <c r="AB142" s="122"/>
      <c r="AC142" s="122"/>
      <c r="AD142" s="122"/>
      <c r="AE142" s="122"/>
      <c r="AF142" s="122"/>
      <c r="AG142" s="122" t="s">
        <v>450</v>
      </c>
      <c r="AH142" s="122" t="s">
        <v>450</v>
      </c>
      <c r="AI142" s="122" t="s">
        <v>450</v>
      </c>
      <c r="AJ142" s="122" t="s">
        <v>450</v>
      </c>
      <c r="AK142" s="122" t="s">
        <v>450</v>
      </c>
      <c r="AL142" s="122" t="s">
        <v>450</v>
      </c>
      <c r="AM142" s="122" t="s">
        <v>450</v>
      </c>
      <c r="AN142" s="122" t="s">
        <v>450</v>
      </c>
      <c r="AO142" s="122" t="s">
        <v>450</v>
      </c>
      <c r="AP142" s="122" t="s">
        <v>450</v>
      </c>
      <c r="AQ142" s="122"/>
      <c r="AR142" s="122"/>
      <c r="AS142" s="122"/>
      <c r="AT142" s="122"/>
      <c r="AU142" s="122"/>
      <c r="AV142" s="122" t="s">
        <v>938</v>
      </c>
      <c r="AW142" s="122"/>
      <c r="AX142" s="122" t="s">
        <v>459</v>
      </c>
      <c r="AY142" s="122"/>
      <c r="AZ142" s="122"/>
      <c r="BA142" s="122">
        <v>2539</v>
      </c>
      <c r="BB142" s="122">
        <v>45072</v>
      </c>
      <c r="BC142" s="122"/>
      <c r="BD142" s="122">
        <v>45299</v>
      </c>
      <c r="BE142" s="122">
        <v>2146</v>
      </c>
      <c r="BF142" s="122"/>
      <c r="BG142" s="124" t="str">
        <f t="shared" si="2"/>
        <v>N</v>
      </c>
    </row>
    <row r="143" spans="2:59" x14ac:dyDescent="0.2">
      <c r="B143" s="122" t="s">
        <v>616</v>
      </c>
      <c r="C143" s="122" t="s">
        <v>939</v>
      </c>
      <c r="D143" s="122"/>
      <c r="E143" s="122"/>
      <c r="F143" s="122" t="s">
        <v>449</v>
      </c>
      <c r="G143" s="122"/>
      <c r="H143" s="122"/>
      <c r="I143" s="122"/>
      <c r="J143" s="122"/>
      <c r="K143" s="122"/>
      <c r="L143" s="122">
        <v>387010</v>
      </c>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t="s">
        <v>450</v>
      </c>
      <c r="AH143" s="122" t="s">
        <v>450</v>
      </c>
      <c r="AI143" s="122" t="s">
        <v>450</v>
      </c>
      <c r="AJ143" s="122" t="s">
        <v>450</v>
      </c>
      <c r="AK143" s="122" t="s">
        <v>450</v>
      </c>
      <c r="AL143" s="122" t="s">
        <v>450</v>
      </c>
      <c r="AM143" s="122" t="s">
        <v>450</v>
      </c>
      <c r="AN143" s="122" t="s">
        <v>450</v>
      </c>
      <c r="AO143" s="122" t="s">
        <v>450</v>
      </c>
      <c r="AP143" s="122" t="s">
        <v>450</v>
      </c>
      <c r="AQ143" s="122"/>
      <c r="AR143" s="122"/>
      <c r="AS143" s="122"/>
      <c r="AT143" s="122"/>
      <c r="AU143" s="122"/>
      <c r="AV143" s="122"/>
      <c r="AW143" s="122"/>
      <c r="AX143" s="122"/>
      <c r="AY143" s="122"/>
      <c r="AZ143" s="122"/>
      <c r="BA143" s="122"/>
      <c r="BB143" s="122"/>
      <c r="BC143" s="122"/>
      <c r="BD143" s="122"/>
      <c r="BE143" s="122"/>
      <c r="BF143" s="122"/>
      <c r="BG143" s="124" t="str">
        <f t="shared" si="2"/>
        <v>N</v>
      </c>
    </row>
    <row r="144" spans="2:59" x14ac:dyDescent="0.2">
      <c r="B144" s="122" t="s">
        <v>137</v>
      </c>
      <c r="C144" s="122" t="s">
        <v>940</v>
      </c>
      <c r="D144" s="122"/>
      <c r="E144" s="122"/>
      <c r="F144" s="122" t="s">
        <v>456</v>
      </c>
      <c r="G144" s="122" t="s">
        <v>456</v>
      </c>
      <c r="H144" s="122">
        <v>4</v>
      </c>
      <c r="I144" s="122" t="s">
        <v>941</v>
      </c>
      <c r="J144" s="122"/>
      <c r="K144" s="122" t="s">
        <v>942</v>
      </c>
      <c r="L144" s="122">
        <v>1145398</v>
      </c>
      <c r="M144" s="122"/>
      <c r="N144" s="122"/>
      <c r="O144" s="122"/>
      <c r="P144" s="122" t="s">
        <v>459</v>
      </c>
      <c r="Q144" s="122"/>
      <c r="R144" s="122"/>
      <c r="S144" s="122" t="s">
        <v>483</v>
      </c>
      <c r="T144" s="122"/>
      <c r="U144" s="122"/>
      <c r="V144" s="122"/>
      <c r="W144" s="122"/>
      <c r="X144" s="122"/>
      <c r="Y144" s="122"/>
      <c r="Z144" s="122"/>
      <c r="AA144" s="122"/>
      <c r="AB144" s="122"/>
      <c r="AC144" s="122"/>
      <c r="AD144" s="122"/>
      <c r="AE144" s="122"/>
      <c r="AF144" s="122"/>
      <c r="AG144" s="122" t="s">
        <v>461</v>
      </c>
      <c r="AH144" s="122" t="s">
        <v>461</v>
      </c>
      <c r="AI144" s="122" t="s">
        <v>461</v>
      </c>
      <c r="AJ144" s="122" t="s">
        <v>461</v>
      </c>
      <c r="AK144" s="122" t="s">
        <v>461</v>
      </c>
      <c r="AL144" s="122" t="s">
        <v>461</v>
      </c>
      <c r="AM144" s="122" t="s">
        <v>461</v>
      </c>
      <c r="AN144" s="122" t="s">
        <v>461</v>
      </c>
      <c r="AO144" s="122" t="s">
        <v>461</v>
      </c>
      <c r="AP144" s="122" t="s">
        <v>461</v>
      </c>
      <c r="AQ144" s="122"/>
      <c r="AR144" s="122"/>
      <c r="AS144" s="122"/>
      <c r="AT144" s="122"/>
      <c r="AU144" s="122"/>
      <c r="AV144" s="122" t="s">
        <v>943</v>
      </c>
      <c r="AW144" s="122"/>
      <c r="AX144" s="122" t="s">
        <v>459</v>
      </c>
      <c r="AY144" s="122" t="s">
        <v>478</v>
      </c>
      <c r="AZ144" s="122"/>
      <c r="BA144" s="122">
        <v>2439</v>
      </c>
      <c r="BB144" s="122">
        <v>44518</v>
      </c>
      <c r="BC144" s="122"/>
      <c r="BD144" s="122">
        <v>45745</v>
      </c>
      <c r="BE144" s="122">
        <v>2144</v>
      </c>
      <c r="BF144" s="122"/>
      <c r="BG144" s="124" t="str">
        <f t="shared" si="2"/>
        <v>Y</v>
      </c>
    </row>
    <row r="145" spans="2:59" x14ac:dyDescent="0.2">
      <c r="B145" s="122" t="s">
        <v>944</v>
      </c>
      <c r="C145" s="122" t="s">
        <v>945</v>
      </c>
      <c r="D145" s="122"/>
      <c r="E145" s="122"/>
      <c r="F145" s="122" t="s">
        <v>456</v>
      </c>
      <c r="G145" s="122" t="s">
        <v>456</v>
      </c>
      <c r="H145" s="122"/>
      <c r="I145" s="122" t="s">
        <v>946</v>
      </c>
      <c r="J145" s="122"/>
      <c r="K145" s="122" t="s">
        <v>947</v>
      </c>
      <c r="L145" s="122">
        <v>321451</v>
      </c>
      <c r="M145" s="122"/>
      <c r="N145" s="122"/>
      <c r="O145" s="122"/>
      <c r="P145" s="122" t="s">
        <v>459</v>
      </c>
      <c r="Q145" s="122"/>
      <c r="R145" s="122"/>
      <c r="S145" s="122" t="s">
        <v>476</v>
      </c>
      <c r="T145" s="122"/>
      <c r="U145" s="122"/>
      <c r="V145" s="122"/>
      <c r="W145" s="122"/>
      <c r="X145" s="122"/>
      <c r="Y145" s="122"/>
      <c r="Z145" s="122"/>
      <c r="AA145" s="122"/>
      <c r="AB145" s="122"/>
      <c r="AC145" s="122"/>
      <c r="AD145" s="122"/>
      <c r="AE145" s="122"/>
      <c r="AF145" s="122"/>
      <c r="AG145" s="122" t="s">
        <v>461</v>
      </c>
      <c r="AH145" s="122" t="s">
        <v>461</v>
      </c>
      <c r="AI145" s="122" t="s">
        <v>461</v>
      </c>
      <c r="AJ145" s="122" t="s">
        <v>461</v>
      </c>
      <c r="AK145" s="122" t="s">
        <v>461</v>
      </c>
      <c r="AL145" s="122" t="s">
        <v>461</v>
      </c>
      <c r="AM145" s="122" t="s">
        <v>461</v>
      </c>
      <c r="AN145" s="122" t="s">
        <v>461</v>
      </c>
      <c r="AO145" s="122" t="s">
        <v>461</v>
      </c>
      <c r="AP145" s="122" t="s">
        <v>461</v>
      </c>
      <c r="AQ145" s="122"/>
      <c r="AR145" s="122"/>
      <c r="AS145" s="122"/>
      <c r="AT145" s="122"/>
      <c r="AU145" s="122"/>
      <c r="AV145" s="122" t="s">
        <v>948</v>
      </c>
      <c r="AW145" s="122"/>
      <c r="AX145" s="122" t="s">
        <v>507</v>
      </c>
      <c r="AY145" s="122" t="s">
        <v>478</v>
      </c>
      <c r="AZ145" s="122"/>
      <c r="BA145" s="122">
        <v>2539</v>
      </c>
      <c r="BB145" s="122">
        <v>39779</v>
      </c>
      <c r="BC145" s="122"/>
      <c r="BD145" s="122">
        <v>46052</v>
      </c>
      <c r="BE145" s="122">
        <v>2144</v>
      </c>
      <c r="BF145" s="122"/>
      <c r="BG145" s="124" t="str">
        <f t="shared" si="2"/>
        <v>Y</v>
      </c>
    </row>
    <row r="146" spans="2:59" x14ac:dyDescent="0.2">
      <c r="B146" s="122" t="s">
        <v>949</v>
      </c>
      <c r="C146" s="122" t="s">
        <v>950</v>
      </c>
      <c r="D146" s="122"/>
      <c r="E146" s="122"/>
      <c r="F146" s="122" t="s">
        <v>449</v>
      </c>
      <c r="G146" s="122"/>
      <c r="H146" s="122"/>
      <c r="I146" s="122"/>
      <c r="J146" s="122"/>
      <c r="K146" s="122"/>
      <c r="L146" s="122">
        <v>1112341</v>
      </c>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t="s">
        <v>450</v>
      </c>
      <c r="AH146" s="122" t="s">
        <v>450</v>
      </c>
      <c r="AI146" s="122" t="s">
        <v>450</v>
      </c>
      <c r="AJ146" s="122" t="s">
        <v>450</v>
      </c>
      <c r="AK146" s="122" t="s">
        <v>450</v>
      </c>
      <c r="AL146" s="122" t="s">
        <v>450</v>
      </c>
      <c r="AM146" s="122" t="s">
        <v>450</v>
      </c>
      <c r="AN146" s="122" t="s">
        <v>450</v>
      </c>
      <c r="AO146" s="122" t="s">
        <v>450</v>
      </c>
      <c r="AP146" s="122" t="s">
        <v>450</v>
      </c>
      <c r="AQ146" s="122"/>
      <c r="AR146" s="122"/>
      <c r="AS146" s="122"/>
      <c r="AT146" s="122"/>
      <c r="AU146" s="122"/>
      <c r="AV146" s="122"/>
      <c r="AW146" s="122"/>
      <c r="AX146" s="122"/>
      <c r="AY146" s="122"/>
      <c r="AZ146" s="122"/>
      <c r="BA146" s="122"/>
      <c r="BB146" s="122"/>
      <c r="BC146" s="122"/>
      <c r="BD146" s="122"/>
      <c r="BE146" s="122"/>
      <c r="BF146" s="122"/>
      <c r="BG146" s="124" t="str">
        <f t="shared" si="2"/>
        <v>N</v>
      </c>
    </row>
    <row r="147" spans="2:59" x14ac:dyDescent="0.2">
      <c r="B147" s="122" t="s">
        <v>951</v>
      </c>
      <c r="C147" s="122" t="s">
        <v>952</v>
      </c>
      <c r="D147" s="122"/>
      <c r="E147" s="122"/>
      <c r="F147" s="122" t="s">
        <v>449</v>
      </c>
      <c r="G147" s="122" t="s">
        <v>449</v>
      </c>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t="s">
        <v>450</v>
      </c>
      <c r="AH147" s="122" t="s">
        <v>450</v>
      </c>
      <c r="AI147" s="122" t="s">
        <v>450</v>
      </c>
      <c r="AJ147" s="122" t="s">
        <v>450</v>
      </c>
      <c r="AK147" s="122" t="s">
        <v>450</v>
      </c>
      <c r="AL147" s="122" t="s">
        <v>450</v>
      </c>
      <c r="AM147" s="122" t="s">
        <v>450</v>
      </c>
      <c r="AN147" s="122" t="s">
        <v>450</v>
      </c>
      <c r="AO147" s="122" t="s">
        <v>450</v>
      </c>
      <c r="AP147" s="122" t="s">
        <v>450</v>
      </c>
      <c r="AQ147" s="122"/>
      <c r="AR147" s="122"/>
      <c r="AS147" s="122"/>
      <c r="AT147" s="122"/>
      <c r="AU147" s="122"/>
      <c r="AV147" s="122"/>
      <c r="AW147" s="122"/>
      <c r="AX147" s="122"/>
      <c r="AY147" s="122"/>
      <c r="AZ147" s="122"/>
      <c r="BA147" s="122"/>
      <c r="BB147" s="122"/>
      <c r="BC147" s="122"/>
      <c r="BD147" s="122"/>
      <c r="BE147" s="122"/>
      <c r="BF147" s="122"/>
      <c r="BG147" s="124" t="str">
        <f t="shared" si="2"/>
        <v>N</v>
      </c>
    </row>
    <row r="148" spans="2:59" x14ac:dyDescent="0.2">
      <c r="B148" s="122" t="s">
        <v>196</v>
      </c>
      <c r="C148" s="122" t="s">
        <v>953</v>
      </c>
      <c r="D148" s="122" t="s">
        <v>954</v>
      </c>
      <c r="E148" s="122"/>
      <c r="F148" s="122" t="s">
        <v>456</v>
      </c>
      <c r="G148" s="122" t="s">
        <v>456</v>
      </c>
      <c r="H148" s="122"/>
      <c r="I148" s="122" t="s">
        <v>955</v>
      </c>
      <c r="J148" s="122"/>
      <c r="K148" s="122" t="s">
        <v>956</v>
      </c>
      <c r="L148" s="122">
        <v>847615</v>
      </c>
      <c r="M148" s="122"/>
      <c r="N148" s="122"/>
      <c r="O148" s="122"/>
      <c r="P148" s="122" t="s">
        <v>459</v>
      </c>
      <c r="Q148" s="122"/>
      <c r="R148" s="122"/>
      <c r="S148" s="122" t="s">
        <v>543</v>
      </c>
      <c r="T148" s="122"/>
      <c r="U148" s="122"/>
      <c r="V148" s="122"/>
      <c r="W148" s="122"/>
      <c r="X148" s="122"/>
      <c r="Y148" s="122"/>
      <c r="Z148" s="122"/>
      <c r="AA148" s="122"/>
      <c r="AB148" s="122"/>
      <c r="AC148" s="122"/>
      <c r="AD148" s="122"/>
      <c r="AE148" s="122"/>
      <c r="AF148" s="122"/>
      <c r="AG148" s="122" t="s">
        <v>461</v>
      </c>
      <c r="AH148" s="122" t="s">
        <v>461</v>
      </c>
      <c r="AI148" s="122" t="s">
        <v>461</v>
      </c>
      <c r="AJ148" s="122" t="s">
        <v>461</v>
      </c>
      <c r="AK148" s="122" t="s">
        <v>461</v>
      </c>
      <c r="AL148" s="122" t="s">
        <v>461</v>
      </c>
      <c r="AM148" s="122" t="s">
        <v>461</v>
      </c>
      <c r="AN148" s="122" t="s">
        <v>461</v>
      </c>
      <c r="AO148" s="122" t="s">
        <v>461</v>
      </c>
      <c r="AP148" s="122" t="s">
        <v>461</v>
      </c>
      <c r="AQ148" s="122"/>
      <c r="AR148" s="122"/>
      <c r="AS148" s="122"/>
      <c r="AT148" s="122"/>
      <c r="AU148" s="122"/>
      <c r="AV148" s="122" t="s">
        <v>957</v>
      </c>
      <c r="AW148" s="122"/>
      <c r="AX148" s="122" t="s">
        <v>485</v>
      </c>
      <c r="AY148" s="122" t="s">
        <v>478</v>
      </c>
      <c r="AZ148" s="122"/>
      <c r="BA148" s="122">
        <v>2539</v>
      </c>
      <c r="BB148" s="122">
        <v>44599</v>
      </c>
      <c r="BC148" s="122"/>
      <c r="BD148" s="122">
        <v>46020</v>
      </c>
      <c r="BE148" s="122">
        <v>2146</v>
      </c>
      <c r="BF148" s="122"/>
      <c r="BG148" s="124" t="str">
        <f t="shared" si="2"/>
        <v>Y</v>
      </c>
    </row>
    <row r="149" spans="2:59" x14ac:dyDescent="0.2">
      <c r="B149" s="122" t="s">
        <v>198</v>
      </c>
      <c r="C149" s="122" t="s">
        <v>958</v>
      </c>
      <c r="D149" s="122"/>
      <c r="E149" s="122"/>
      <c r="F149" s="122" t="s">
        <v>456</v>
      </c>
      <c r="G149" s="122" t="s">
        <v>456</v>
      </c>
      <c r="H149" s="122">
        <v>4</v>
      </c>
      <c r="I149" s="122" t="s">
        <v>959</v>
      </c>
      <c r="J149" s="122"/>
      <c r="K149" s="122" t="s">
        <v>960</v>
      </c>
      <c r="L149" s="122">
        <v>1155784</v>
      </c>
      <c r="M149" s="122"/>
      <c r="N149" s="122"/>
      <c r="O149" s="122"/>
      <c r="P149" s="122" t="s">
        <v>459</v>
      </c>
      <c r="Q149" s="122"/>
      <c r="R149" s="122"/>
      <c r="S149" s="122" t="s">
        <v>483</v>
      </c>
      <c r="T149" s="122"/>
      <c r="U149" s="122"/>
      <c r="V149" s="122"/>
      <c r="W149" s="122"/>
      <c r="X149" s="122"/>
      <c r="Y149" s="122"/>
      <c r="Z149" s="122"/>
      <c r="AA149" s="122"/>
      <c r="AB149" s="122"/>
      <c r="AC149" s="122"/>
      <c r="AD149" s="122"/>
      <c r="AE149" s="122"/>
      <c r="AF149" s="122"/>
      <c r="AG149" s="122" t="s">
        <v>461</v>
      </c>
      <c r="AH149" s="122" t="s">
        <v>461</v>
      </c>
      <c r="AI149" s="122" t="s">
        <v>461</v>
      </c>
      <c r="AJ149" s="122" t="s">
        <v>461</v>
      </c>
      <c r="AK149" s="122" t="s">
        <v>461</v>
      </c>
      <c r="AL149" s="122" t="s">
        <v>461</v>
      </c>
      <c r="AM149" s="122" t="s">
        <v>461</v>
      </c>
      <c r="AN149" s="122" t="s">
        <v>461</v>
      </c>
      <c r="AO149" s="122" t="s">
        <v>461</v>
      </c>
      <c r="AP149" s="122" t="s">
        <v>461</v>
      </c>
      <c r="AQ149" s="122"/>
      <c r="AR149" s="122"/>
      <c r="AS149" s="122"/>
      <c r="AT149" s="122"/>
      <c r="AU149" s="122"/>
      <c r="AV149" s="122" t="s">
        <v>961</v>
      </c>
      <c r="AW149" s="122"/>
      <c r="AX149" s="122" t="s">
        <v>507</v>
      </c>
      <c r="AY149" s="122" t="s">
        <v>478</v>
      </c>
      <c r="AZ149" s="122"/>
      <c r="BA149" s="122">
        <v>2539</v>
      </c>
      <c r="BB149" s="122">
        <v>44675</v>
      </c>
      <c r="BC149" s="122"/>
      <c r="BD149" s="122">
        <v>46046</v>
      </c>
      <c r="BE149" s="122">
        <v>2144</v>
      </c>
      <c r="BF149" s="122"/>
      <c r="BG149" s="124" t="str">
        <f t="shared" si="2"/>
        <v>Y</v>
      </c>
    </row>
    <row r="150" spans="2:59" x14ac:dyDescent="0.2">
      <c r="B150" s="122" t="s">
        <v>172</v>
      </c>
      <c r="C150" s="122" t="s">
        <v>962</v>
      </c>
      <c r="D150" s="122"/>
      <c r="E150" s="122"/>
      <c r="F150" s="122" t="s">
        <v>449</v>
      </c>
      <c r="G150" s="122" t="s">
        <v>449</v>
      </c>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t="s">
        <v>450</v>
      </c>
      <c r="AH150" s="122" t="s">
        <v>450</v>
      </c>
      <c r="AI150" s="122" t="s">
        <v>450</v>
      </c>
      <c r="AJ150" s="122" t="s">
        <v>450</v>
      </c>
      <c r="AK150" s="122" t="s">
        <v>450</v>
      </c>
      <c r="AL150" s="122" t="s">
        <v>450</v>
      </c>
      <c r="AM150" s="122" t="s">
        <v>450</v>
      </c>
      <c r="AN150" s="122" t="s">
        <v>450</v>
      </c>
      <c r="AO150" s="122" t="s">
        <v>450</v>
      </c>
      <c r="AP150" s="122" t="s">
        <v>450</v>
      </c>
      <c r="AQ150" s="122"/>
      <c r="AR150" s="122"/>
      <c r="AS150" s="122"/>
      <c r="AT150" s="122"/>
      <c r="AU150" s="122"/>
      <c r="AV150" s="122"/>
      <c r="AW150" s="122"/>
      <c r="AX150" s="122"/>
      <c r="AY150" s="122"/>
      <c r="AZ150" s="122"/>
      <c r="BA150" s="122"/>
      <c r="BB150" s="122"/>
      <c r="BC150" s="122"/>
      <c r="BD150" s="122"/>
      <c r="BE150" s="122"/>
      <c r="BF150" s="122"/>
      <c r="BG150" s="124" t="str">
        <f t="shared" si="2"/>
        <v>N</v>
      </c>
    </row>
    <row r="151" spans="2:59" x14ac:dyDescent="0.2">
      <c r="B151" s="122" t="s">
        <v>963</v>
      </c>
      <c r="C151" s="122" t="s">
        <v>964</v>
      </c>
      <c r="D151" s="122"/>
      <c r="E151" s="122"/>
      <c r="F151" s="122" t="s">
        <v>554</v>
      </c>
      <c r="G151" s="122"/>
      <c r="H151" s="122"/>
      <c r="I151" s="122" t="s">
        <v>965</v>
      </c>
      <c r="J151" s="122"/>
      <c r="K151" s="122" t="s">
        <v>966</v>
      </c>
      <c r="L151" s="122">
        <v>1155751</v>
      </c>
      <c r="M151" s="122"/>
      <c r="N151" s="122"/>
      <c r="O151" s="122"/>
      <c r="P151" s="122" t="s">
        <v>459</v>
      </c>
      <c r="Q151" s="122"/>
      <c r="R151" s="122"/>
      <c r="S151" s="122" t="s">
        <v>460</v>
      </c>
      <c r="T151" s="122"/>
      <c r="U151" s="122"/>
      <c r="V151" s="122"/>
      <c r="W151" s="122"/>
      <c r="X151" s="122"/>
      <c r="Y151" s="122"/>
      <c r="Z151" s="122"/>
      <c r="AA151" s="122"/>
      <c r="AB151" s="122"/>
      <c r="AC151" s="122"/>
      <c r="AD151" s="122"/>
      <c r="AE151" s="122"/>
      <c r="AF151" s="122"/>
      <c r="AG151" s="122" t="s">
        <v>450</v>
      </c>
      <c r="AH151" s="122" t="s">
        <v>450</v>
      </c>
      <c r="AI151" s="122" t="s">
        <v>450</v>
      </c>
      <c r="AJ151" s="122" t="s">
        <v>450</v>
      </c>
      <c r="AK151" s="122" t="s">
        <v>450</v>
      </c>
      <c r="AL151" s="122" t="s">
        <v>450</v>
      </c>
      <c r="AM151" s="122" t="s">
        <v>450</v>
      </c>
      <c r="AN151" s="122" t="s">
        <v>450</v>
      </c>
      <c r="AO151" s="122" t="s">
        <v>450</v>
      </c>
      <c r="AP151" s="122" t="s">
        <v>450</v>
      </c>
      <c r="AQ151" s="122"/>
      <c r="AR151" s="122"/>
      <c r="AS151" s="122"/>
      <c r="AT151" s="122"/>
      <c r="AU151" s="122"/>
      <c r="AV151" s="122" t="s">
        <v>967</v>
      </c>
      <c r="AW151" s="122"/>
      <c r="AX151" s="122" t="s">
        <v>507</v>
      </c>
      <c r="AY151" s="122" t="s">
        <v>478</v>
      </c>
      <c r="AZ151" s="122"/>
      <c r="BA151" s="122">
        <v>2539</v>
      </c>
      <c r="BB151" s="122">
        <v>44672</v>
      </c>
      <c r="BC151" s="122"/>
      <c r="BD151" s="122"/>
      <c r="BE151" s="122"/>
      <c r="BF151" s="122"/>
      <c r="BG151" s="124" t="str">
        <f t="shared" si="2"/>
        <v>N</v>
      </c>
    </row>
    <row r="152" spans="2:59" x14ac:dyDescent="0.2">
      <c r="B152" s="122" t="s">
        <v>200</v>
      </c>
      <c r="C152" s="122" t="s">
        <v>968</v>
      </c>
      <c r="D152" s="122"/>
      <c r="E152" s="122"/>
      <c r="F152" s="122" t="s">
        <v>456</v>
      </c>
      <c r="G152" s="122" t="s">
        <v>456</v>
      </c>
      <c r="H152" s="122" t="s">
        <v>703</v>
      </c>
      <c r="I152" s="122" t="s">
        <v>969</v>
      </c>
      <c r="J152" s="122"/>
      <c r="K152" s="122" t="s">
        <v>970</v>
      </c>
      <c r="L152" s="122">
        <v>876194</v>
      </c>
      <c r="M152" s="122" t="s">
        <v>971</v>
      </c>
      <c r="N152" s="122"/>
      <c r="O152" s="122"/>
      <c r="P152" s="122" t="s">
        <v>459</v>
      </c>
      <c r="Q152" s="122"/>
      <c r="R152" s="122"/>
      <c r="S152" s="122" t="s">
        <v>592</v>
      </c>
      <c r="T152" s="122" t="s">
        <v>972</v>
      </c>
      <c r="U152" s="122" t="s">
        <v>545</v>
      </c>
      <c r="V152" s="122"/>
      <c r="W152" s="122" t="s">
        <v>973</v>
      </c>
      <c r="X152" s="122"/>
      <c r="Y152" s="122"/>
      <c r="Z152" s="122"/>
      <c r="AA152" s="122"/>
      <c r="AB152" s="122"/>
      <c r="AC152" s="122"/>
      <c r="AD152" s="122"/>
      <c r="AE152" s="122"/>
      <c r="AF152" s="122"/>
      <c r="AG152" s="122" t="s">
        <v>461</v>
      </c>
      <c r="AH152" s="122" t="s">
        <v>461</v>
      </c>
      <c r="AI152" s="122" t="s">
        <v>461</v>
      </c>
      <c r="AJ152" s="122" t="s">
        <v>461</v>
      </c>
      <c r="AK152" s="122" t="s">
        <v>461</v>
      </c>
      <c r="AL152" s="122" t="s">
        <v>461</v>
      </c>
      <c r="AM152" s="122" t="s">
        <v>461</v>
      </c>
      <c r="AN152" s="122" t="s">
        <v>461</v>
      </c>
      <c r="AO152" s="122" t="s">
        <v>461</v>
      </c>
      <c r="AP152" s="122" t="s">
        <v>461</v>
      </c>
      <c r="AQ152" s="122"/>
      <c r="AR152" s="122"/>
      <c r="AS152" s="122"/>
      <c r="AT152" s="122"/>
      <c r="AU152" s="122"/>
      <c r="AV152" s="122" t="s">
        <v>974</v>
      </c>
      <c r="AW152" s="122"/>
      <c r="AX152" s="122" t="s">
        <v>459</v>
      </c>
      <c r="AY152" s="122" t="s">
        <v>478</v>
      </c>
      <c r="AZ152" s="122"/>
      <c r="BA152" s="122">
        <v>2539</v>
      </c>
      <c r="BB152" s="122">
        <v>42415</v>
      </c>
      <c r="BC152" s="122"/>
      <c r="BD152" s="122">
        <v>46001</v>
      </c>
      <c r="BE152" s="122">
        <v>2146</v>
      </c>
      <c r="BF152" s="122"/>
      <c r="BG152" s="124" t="str">
        <f t="shared" si="2"/>
        <v>Y</v>
      </c>
    </row>
    <row r="153" spans="2:59" x14ac:dyDescent="0.2">
      <c r="B153" s="122" t="s">
        <v>240</v>
      </c>
      <c r="C153" s="122" t="s">
        <v>975</v>
      </c>
      <c r="D153" s="122"/>
      <c r="E153" s="122"/>
      <c r="F153" s="122" t="s">
        <v>472</v>
      </c>
      <c r="G153" s="122"/>
      <c r="H153" s="122"/>
      <c r="I153" s="122" t="s">
        <v>976</v>
      </c>
      <c r="J153" s="122"/>
      <c r="K153" s="122" t="s">
        <v>977</v>
      </c>
      <c r="L153" s="122">
        <v>827045</v>
      </c>
      <c r="M153" s="122"/>
      <c r="N153" s="122"/>
      <c r="O153" s="122"/>
      <c r="P153" s="122" t="s">
        <v>459</v>
      </c>
      <c r="Q153" s="122"/>
      <c r="R153" s="122"/>
      <c r="S153" s="122" t="s">
        <v>460</v>
      </c>
      <c r="T153" s="122"/>
      <c r="U153" s="122"/>
      <c r="V153" s="122"/>
      <c r="W153" s="122"/>
      <c r="X153" s="122"/>
      <c r="Y153" s="122"/>
      <c r="Z153" s="122"/>
      <c r="AA153" s="122"/>
      <c r="AB153" s="122"/>
      <c r="AC153" s="122"/>
      <c r="AD153" s="122"/>
      <c r="AE153" s="122"/>
      <c r="AF153" s="122"/>
      <c r="AG153" s="122" t="s">
        <v>450</v>
      </c>
      <c r="AH153" s="122" t="s">
        <v>450</v>
      </c>
      <c r="AI153" s="122" t="s">
        <v>450</v>
      </c>
      <c r="AJ153" s="122" t="s">
        <v>450</v>
      </c>
      <c r="AK153" s="122" t="s">
        <v>450</v>
      </c>
      <c r="AL153" s="122" t="s">
        <v>450</v>
      </c>
      <c r="AM153" s="122" t="s">
        <v>450</v>
      </c>
      <c r="AN153" s="122" t="s">
        <v>450</v>
      </c>
      <c r="AO153" s="122" t="s">
        <v>450</v>
      </c>
      <c r="AP153" s="122" t="s">
        <v>450</v>
      </c>
      <c r="AQ153" s="122"/>
      <c r="AR153" s="122"/>
      <c r="AS153" s="122"/>
      <c r="AT153" s="122"/>
      <c r="AU153" s="122"/>
      <c r="AV153" s="122" t="s">
        <v>978</v>
      </c>
      <c r="AW153" s="122"/>
      <c r="AX153" s="122" t="s">
        <v>459</v>
      </c>
      <c r="AY153" s="122" t="s">
        <v>478</v>
      </c>
      <c r="AZ153" s="122"/>
      <c r="BA153" s="122">
        <v>2539</v>
      </c>
      <c r="BB153" s="122">
        <v>44148</v>
      </c>
      <c r="BC153" s="122">
        <v>45264</v>
      </c>
      <c r="BD153" s="122"/>
      <c r="BE153" s="122"/>
      <c r="BF153" s="122"/>
      <c r="BG153" s="124" t="str">
        <f t="shared" si="2"/>
        <v>N</v>
      </c>
    </row>
    <row r="154" spans="2:59" x14ac:dyDescent="0.2">
      <c r="B154" s="122" t="s">
        <v>179</v>
      </c>
      <c r="C154" s="122" t="s">
        <v>979</v>
      </c>
      <c r="D154" s="122"/>
      <c r="E154" s="122"/>
      <c r="F154" s="122" t="s">
        <v>554</v>
      </c>
      <c r="G154" s="122"/>
      <c r="H154" s="122"/>
      <c r="I154" s="122" t="s">
        <v>980</v>
      </c>
      <c r="J154" s="122"/>
      <c r="K154" s="122" t="s">
        <v>981</v>
      </c>
      <c r="L154" s="122">
        <v>1158139</v>
      </c>
      <c r="M154" s="122"/>
      <c r="N154" s="122"/>
      <c r="O154" s="122"/>
      <c r="P154" s="122" t="s">
        <v>459</v>
      </c>
      <c r="Q154" s="122"/>
      <c r="R154" s="122"/>
      <c r="S154" s="122" t="s">
        <v>592</v>
      </c>
      <c r="T154" s="122"/>
      <c r="U154" s="122"/>
      <c r="V154" s="122"/>
      <c r="W154" s="122"/>
      <c r="X154" s="122"/>
      <c r="Y154" s="122"/>
      <c r="Z154" s="122"/>
      <c r="AA154" s="122"/>
      <c r="AB154" s="122"/>
      <c r="AC154" s="122"/>
      <c r="AD154" s="122"/>
      <c r="AE154" s="122"/>
      <c r="AF154" s="122"/>
      <c r="AG154" s="122" t="s">
        <v>450</v>
      </c>
      <c r="AH154" s="122" t="s">
        <v>450</v>
      </c>
      <c r="AI154" s="122" t="s">
        <v>450</v>
      </c>
      <c r="AJ154" s="122" t="s">
        <v>450</v>
      </c>
      <c r="AK154" s="122" t="s">
        <v>450</v>
      </c>
      <c r="AL154" s="122" t="s">
        <v>450</v>
      </c>
      <c r="AM154" s="122" t="s">
        <v>450</v>
      </c>
      <c r="AN154" s="122" t="s">
        <v>450</v>
      </c>
      <c r="AO154" s="122" t="s">
        <v>450</v>
      </c>
      <c r="AP154" s="122" t="s">
        <v>450</v>
      </c>
      <c r="AQ154" s="122"/>
      <c r="AR154" s="122"/>
      <c r="AS154" s="122"/>
      <c r="AT154" s="122"/>
      <c r="AU154" s="122"/>
      <c r="AV154" s="122" t="s">
        <v>982</v>
      </c>
      <c r="AW154" s="122"/>
      <c r="AX154" s="122" t="s">
        <v>485</v>
      </c>
      <c r="AY154" s="122" t="s">
        <v>478</v>
      </c>
      <c r="AZ154" s="122"/>
      <c r="BA154" s="122">
        <v>2539</v>
      </c>
      <c r="BB154" s="122">
        <v>44692</v>
      </c>
      <c r="BC154" s="122"/>
      <c r="BD154" s="122"/>
      <c r="BE154" s="122"/>
      <c r="BF154" s="122"/>
      <c r="BG154" s="124" t="str">
        <f t="shared" si="2"/>
        <v>N</v>
      </c>
    </row>
    <row r="155" spans="2:59" x14ac:dyDescent="0.2">
      <c r="B155" s="122" t="s">
        <v>983</v>
      </c>
      <c r="C155" s="122" t="s">
        <v>984</v>
      </c>
      <c r="D155" s="122"/>
      <c r="E155" s="122"/>
      <c r="F155" s="122" t="s">
        <v>449</v>
      </c>
      <c r="G155" s="122"/>
      <c r="H155" s="122"/>
      <c r="I155" s="122"/>
      <c r="J155" s="122"/>
      <c r="K155" s="122"/>
      <c r="L155" s="122">
        <v>1066439</v>
      </c>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t="s">
        <v>450</v>
      </c>
      <c r="AH155" s="122" t="s">
        <v>450</v>
      </c>
      <c r="AI155" s="122" t="s">
        <v>450</v>
      </c>
      <c r="AJ155" s="122" t="s">
        <v>450</v>
      </c>
      <c r="AK155" s="122" t="s">
        <v>450</v>
      </c>
      <c r="AL155" s="122" t="s">
        <v>450</v>
      </c>
      <c r="AM155" s="122" t="s">
        <v>450</v>
      </c>
      <c r="AN155" s="122" t="s">
        <v>450</v>
      </c>
      <c r="AO155" s="122" t="s">
        <v>450</v>
      </c>
      <c r="AP155" s="122" t="s">
        <v>450</v>
      </c>
      <c r="AQ155" s="122"/>
      <c r="AR155" s="122"/>
      <c r="AS155" s="122"/>
      <c r="AT155" s="122"/>
      <c r="AU155" s="122"/>
      <c r="AV155" s="122"/>
      <c r="AW155" s="122"/>
      <c r="AX155" s="122"/>
      <c r="AY155" s="122"/>
      <c r="AZ155" s="122"/>
      <c r="BA155" s="122"/>
      <c r="BB155" s="122"/>
      <c r="BC155" s="122"/>
      <c r="BD155" s="122"/>
      <c r="BE155" s="122"/>
      <c r="BF155" s="122"/>
      <c r="BG155" s="124" t="str">
        <f t="shared" si="2"/>
        <v>N</v>
      </c>
    </row>
    <row r="156" spans="2:59" x14ac:dyDescent="0.2">
      <c r="B156" s="122" t="s">
        <v>178</v>
      </c>
      <c r="C156" s="122" t="s">
        <v>985</v>
      </c>
      <c r="D156" s="122"/>
      <c r="E156" s="122"/>
      <c r="F156" s="122" t="s">
        <v>554</v>
      </c>
      <c r="G156" s="122"/>
      <c r="H156" s="122"/>
      <c r="I156" s="122" t="s">
        <v>986</v>
      </c>
      <c r="J156" s="122"/>
      <c r="K156" s="122" t="s">
        <v>987</v>
      </c>
      <c r="L156" s="122">
        <v>1166591</v>
      </c>
      <c r="M156" s="122"/>
      <c r="N156" s="122"/>
      <c r="O156" s="122"/>
      <c r="P156" s="122" t="s">
        <v>459</v>
      </c>
      <c r="Q156" s="122"/>
      <c r="R156" s="122"/>
      <c r="S156" s="122" t="s">
        <v>539</v>
      </c>
      <c r="T156" s="122"/>
      <c r="U156" s="122"/>
      <c r="V156" s="122"/>
      <c r="W156" s="122"/>
      <c r="X156" s="122"/>
      <c r="Y156" s="122"/>
      <c r="Z156" s="122"/>
      <c r="AA156" s="122"/>
      <c r="AB156" s="122"/>
      <c r="AC156" s="122"/>
      <c r="AD156" s="122"/>
      <c r="AE156" s="122"/>
      <c r="AF156" s="122"/>
      <c r="AG156" s="122" t="s">
        <v>450</v>
      </c>
      <c r="AH156" s="122" t="s">
        <v>450</v>
      </c>
      <c r="AI156" s="122" t="s">
        <v>450</v>
      </c>
      <c r="AJ156" s="122" t="s">
        <v>450</v>
      </c>
      <c r="AK156" s="122" t="s">
        <v>450</v>
      </c>
      <c r="AL156" s="122" t="s">
        <v>450</v>
      </c>
      <c r="AM156" s="122" t="s">
        <v>450</v>
      </c>
      <c r="AN156" s="122" t="s">
        <v>450</v>
      </c>
      <c r="AO156" s="122" t="s">
        <v>450</v>
      </c>
      <c r="AP156" s="122" t="s">
        <v>450</v>
      </c>
      <c r="AQ156" s="122"/>
      <c r="AR156" s="122"/>
      <c r="AS156" s="122"/>
      <c r="AT156" s="122"/>
      <c r="AU156" s="122"/>
      <c r="AV156" s="122" t="s">
        <v>988</v>
      </c>
      <c r="AW156" s="122"/>
      <c r="AX156" s="122" t="s">
        <v>485</v>
      </c>
      <c r="AY156" s="122" t="s">
        <v>478</v>
      </c>
      <c r="AZ156" s="122"/>
      <c r="BA156" s="122">
        <v>2539</v>
      </c>
      <c r="BB156" s="122">
        <v>44854</v>
      </c>
      <c r="BC156" s="122"/>
      <c r="BD156" s="122"/>
      <c r="BE156" s="122"/>
      <c r="BF156" s="122"/>
      <c r="BG156" s="124" t="str">
        <f t="shared" si="2"/>
        <v>N</v>
      </c>
    </row>
    <row r="157" spans="2:59" x14ac:dyDescent="0.2">
      <c r="B157" s="122" t="s">
        <v>989</v>
      </c>
      <c r="C157" s="122" t="s">
        <v>990</v>
      </c>
      <c r="D157" s="122"/>
      <c r="E157" s="122"/>
      <c r="F157" s="122" t="s">
        <v>456</v>
      </c>
      <c r="G157" s="122" t="s">
        <v>456</v>
      </c>
      <c r="H157" s="122"/>
      <c r="I157" s="122" t="s">
        <v>991</v>
      </c>
      <c r="J157" s="122"/>
      <c r="K157" s="122" t="s">
        <v>992</v>
      </c>
      <c r="L157" s="122">
        <v>1161075</v>
      </c>
      <c r="M157" s="122"/>
      <c r="N157" s="122"/>
      <c r="O157" s="122"/>
      <c r="P157" s="122" t="s">
        <v>485</v>
      </c>
      <c r="Q157" s="122"/>
      <c r="R157" s="122"/>
      <c r="S157" s="122" t="s">
        <v>993</v>
      </c>
      <c r="T157" s="122"/>
      <c r="U157" s="122"/>
      <c r="V157" s="122"/>
      <c r="W157" s="122"/>
      <c r="X157" s="122"/>
      <c r="Y157" s="122"/>
      <c r="Z157" s="122"/>
      <c r="AA157" s="122">
        <v>1</v>
      </c>
      <c r="AB157" s="122"/>
      <c r="AC157" s="122"/>
      <c r="AD157" s="122"/>
      <c r="AE157" s="122"/>
      <c r="AF157" s="122"/>
      <c r="AG157" s="122" t="s">
        <v>461</v>
      </c>
      <c r="AH157" s="122" t="s">
        <v>461</v>
      </c>
      <c r="AI157" s="122" t="s">
        <v>450</v>
      </c>
      <c r="AJ157" s="122" t="s">
        <v>450</v>
      </c>
      <c r="AK157" s="122" t="s">
        <v>450</v>
      </c>
      <c r="AL157" s="122" t="s">
        <v>450</v>
      </c>
      <c r="AM157" s="122" t="s">
        <v>450</v>
      </c>
      <c r="AN157" s="122" t="s">
        <v>461</v>
      </c>
      <c r="AO157" s="122" t="s">
        <v>450</v>
      </c>
      <c r="AP157" s="122" t="s">
        <v>450</v>
      </c>
      <c r="AQ157" s="122"/>
      <c r="AR157" s="122"/>
      <c r="AS157" s="122"/>
      <c r="AT157" s="122"/>
      <c r="AU157" s="122"/>
      <c r="AV157" s="122" t="s">
        <v>994</v>
      </c>
      <c r="AW157" s="122"/>
      <c r="AX157" s="122" t="s">
        <v>764</v>
      </c>
      <c r="AY157" s="122"/>
      <c r="AZ157" s="122"/>
      <c r="BA157" s="122">
        <v>2539</v>
      </c>
      <c r="BB157" s="122">
        <v>45942</v>
      </c>
      <c r="BC157" s="122"/>
      <c r="BD157" s="122">
        <v>46025</v>
      </c>
      <c r="BE157" s="122">
        <v>2144</v>
      </c>
      <c r="BF157" s="122"/>
      <c r="BG157" s="124" t="str">
        <f t="shared" si="2"/>
        <v>Y</v>
      </c>
    </row>
    <row r="158" spans="2:59" x14ac:dyDescent="0.2">
      <c r="B158" s="122" t="s">
        <v>137</v>
      </c>
      <c r="C158" s="122" t="s">
        <v>995</v>
      </c>
      <c r="D158" s="122"/>
      <c r="E158" s="122"/>
      <c r="F158" s="122" t="s">
        <v>456</v>
      </c>
      <c r="G158" s="122" t="s">
        <v>456</v>
      </c>
      <c r="H158" s="122"/>
      <c r="I158" s="122" t="s">
        <v>996</v>
      </c>
      <c r="J158" s="122"/>
      <c r="K158" s="122" t="s">
        <v>997</v>
      </c>
      <c r="L158" s="122">
        <v>785431</v>
      </c>
      <c r="M158" s="122" t="s">
        <v>998</v>
      </c>
      <c r="N158" s="122"/>
      <c r="O158" s="122"/>
      <c r="P158" s="122" t="s">
        <v>459</v>
      </c>
      <c r="Q158" s="122" t="s">
        <v>999</v>
      </c>
      <c r="R158" s="122"/>
      <c r="S158" s="122" t="s">
        <v>539</v>
      </c>
      <c r="T158" s="122" t="s">
        <v>1000</v>
      </c>
      <c r="U158" s="122" t="s">
        <v>1001</v>
      </c>
      <c r="V158" s="122"/>
      <c r="W158" s="122" t="s">
        <v>1002</v>
      </c>
      <c r="X158" s="122"/>
      <c r="Y158" s="122"/>
      <c r="Z158" s="122"/>
      <c r="AA158" s="122"/>
      <c r="AB158" s="122"/>
      <c r="AC158" s="122"/>
      <c r="AD158" s="122"/>
      <c r="AE158" s="122"/>
      <c r="AF158" s="122"/>
      <c r="AG158" s="122" t="s">
        <v>461</v>
      </c>
      <c r="AH158" s="122" t="s">
        <v>461</v>
      </c>
      <c r="AI158" s="122" t="s">
        <v>461</v>
      </c>
      <c r="AJ158" s="122" t="s">
        <v>461</v>
      </c>
      <c r="AK158" s="122" t="s">
        <v>461</v>
      </c>
      <c r="AL158" s="122" t="s">
        <v>461</v>
      </c>
      <c r="AM158" s="122" t="s">
        <v>461</v>
      </c>
      <c r="AN158" s="122" t="s">
        <v>461</v>
      </c>
      <c r="AO158" s="122" t="s">
        <v>461</v>
      </c>
      <c r="AP158" s="122" t="s">
        <v>461</v>
      </c>
      <c r="AQ158" s="122"/>
      <c r="AR158" s="122"/>
      <c r="AS158" s="122"/>
      <c r="AT158" s="122"/>
      <c r="AU158" s="122"/>
      <c r="AV158" s="122" t="s">
        <v>1003</v>
      </c>
      <c r="AW158" s="122"/>
      <c r="AX158" s="122" t="s">
        <v>1004</v>
      </c>
      <c r="AY158" s="122" t="s">
        <v>1005</v>
      </c>
      <c r="AZ158" s="122"/>
      <c r="BA158" s="122">
        <v>3185</v>
      </c>
      <c r="BB158" s="122">
        <v>40968</v>
      </c>
      <c r="BC158" s="122"/>
      <c r="BD158" s="122">
        <v>46001</v>
      </c>
      <c r="BE158" s="122">
        <v>2146</v>
      </c>
      <c r="BF158" s="122"/>
      <c r="BG158" s="124" t="str">
        <f t="shared" si="2"/>
        <v>Y</v>
      </c>
    </row>
    <row r="159" spans="2:59" x14ac:dyDescent="0.2">
      <c r="B159" s="122" t="s">
        <v>1006</v>
      </c>
      <c r="C159" s="122" t="s">
        <v>1007</v>
      </c>
      <c r="D159" s="122"/>
      <c r="E159" s="122"/>
      <c r="F159" s="122" t="s">
        <v>449</v>
      </c>
      <c r="G159" s="122" t="s">
        <v>449</v>
      </c>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t="s">
        <v>450</v>
      </c>
      <c r="AH159" s="122" t="s">
        <v>450</v>
      </c>
      <c r="AI159" s="122" t="s">
        <v>450</v>
      </c>
      <c r="AJ159" s="122" t="s">
        <v>450</v>
      </c>
      <c r="AK159" s="122" t="s">
        <v>450</v>
      </c>
      <c r="AL159" s="122" t="s">
        <v>450</v>
      </c>
      <c r="AM159" s="122" t="s">
        <v>450</v>
      </c>
      <c r="AN159" s="122" t="s">
        <v>450</v>
      </c>
      <c r="AO159" s="122" t="s">
        <v>450</v>
      </c>
      <c r="AP159" s="122" t="s">
        <v>450</v>
      </c>
      <c r="AQ159" s="122"/>
      <c r="AR159" s="122"/>
      <c r="AS159" s="122"/>
      <c r="AT159" s="122"/>
      <c r="AU159" s="122"/>
      <c r="AV159" s="122"/>
      <c r="AW159" s="122"/>
      <c r="AX159" s="122"/>
      <c r="AY159" s="122"/>
      <c r="AZ159" s="122"/>
      <c r="BA159" s="122"/>
      <c r="BB159" s="122"/>
      <c r="BC159" s="122"/>
      <c r="BD159" s="122"/>
      <c r="BE159" s="122"/>
      <c r="BF159" s="122"/>
      <c r="BG159" s="124" t="str">
        <f t="shared" si="2"/>
        <v>N</v>
      </c>
    </row>
    <row r="160" spans="2:59" x14ac:dyDescent="0.2">
      <c r="B160" s="122" t="s">
        <v>353</v>
      </c>
      <c r="C160" s="122" t="s">
        <v>1007</v>
      </c>
      <c r="D160" s="122"/>
      <c r="E160" s="122"/>
      <c r="F160" s="122" t="s">
        <v>449</v>
      </c>
      <c r="G160" s="122" t="s">
        <v>449</v>
      </c>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t="s">
        <v>450</v>
      </c>
      <c r="AH160" s="122" t="s">
        <v>450</v>
      </c>
      <c r="AI160" s="122" t="s">
        <v>450</v>
      </c>
      <c r="AJ160" s="122" t="s">
        <v>450</v>
      </c>
      <c r="AK160" s="122" t="s">
        <v>450</v>
      </c>
      <c r="AL160" s="122" t="s">
        <v>450</v>
      </c>
      <c r="AM160" s="122" t="s">
        <v>450</v>
      </c>
      <c r="AN160" s="122" t="s">
        <v>450</v>
      </c>
      <c r="AO160" s="122" t="s">
        <v>450</v>
      </c>
      <c r="AP160" s="122" t="s">
        <v>450</v>
      </c>
      <c r="AQ160" s="122"/>
      <c r="AR160" s="122"/>
      <c r="AS160" s="122"/>
      <c r="AT160" s="122"/>
      <c r="AU160" s="122"/>
      <c r="AV160" s="122"/>
      <c r="AW160" s="122"/>
      <c r="AX160" s="122"/>
      <c r="AY160" s="122"/>
      <c r="AZ160" s="122"/>
      <c r="BA160" s="122"/>
      <c r="BB160" s="122"/>
      <c r="BC160" s="122"/>
      <c r="BD160" s="122"/>
      <c r="BE160" s="122"/>
      <c r="BF160" s="122"/>
      <c r="BG160" s="124" t="str">
        <f t="shared" si="2"/>
        <v>N</v>
      </c>
    </row>
    <row r="161" spans="2:59" x14ac:dyDescent="0.2">
      <c r="B161" s="122" t="s">
        <v>1006</v>
      </c>
      <c r="C161" s="122" t="s">
        <v>1008</v>
      </c>
      <c r="D161" s="122"/>
      <c r="E161" s="122"/>
      <c r="F161" s="122" t="s">
        <v>449</v>
      </c>
      <c r="G161" s="122"/>
      <c r="H161" s="122"/>
      <c r="I161" s="122"/>
      <c r="J161" s="122"/>
      <c r="K161" s="122"/>
      <c r="L161" s="122">
        <v>351245</v>
      </c>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t="s">
        <v>450</v>
      </c>
      <c r="AH161" s="122" t="s">
        <v>450</v>
      </c>
      <c r="AI161" s="122" t="s">
        <v>450</v>
      </c>
      <c r="AJ161" s="122" t="s">
        <v>450</v>
      </c>
      <c r="AK161" s="122" t="s">
        <v>450</v>
      </c>
      <c r="AL161" s="122" t="s">
        <v>450</v>
      </c>
      <c r="AM161" s="122" t="s">
        <v>450</v>
      </c>
      <c r="AN161" s="122" t="s">
        <v>450</v>
      </c>
      <c r="AO161" s="122" t="s">
        <v>450</v>
      </c>
      <c r="AP161" s="122" t="s">
        <v>450</v>
      </c>
      <c r="AQ161" s="122"/>
      <c r="AR161" s="122"/>
      <c r="AS161" s="122"/>
      <c r="AT161" s="122"/>
      <c r="AU161" s="122"/>
      <c r="AV161" s="122"/>
      <c r="AW161" s="122"/>
      <c r="AX161" s="122"/>
      <c r="AY161" s="122"/>
      <c r="AZ161" s="122"/>
      <c r="BA161" s="122"/>
      <c r="BB161" s="122"/>
      <c r="BC161" s="122"/>
      <c r="BD161" s="122"/>
      <c r="BE161" s="122"/>
      <c r="BF161" s="122"/>
      <c r="BG161" s="124" t="str">
        <f t="shared" si="2"/>
        <v>N</v>
      </c>
    </row>
    <row r="162" spans="2:59" x14ac:dyDescent="0.2">
      <c r="B162" s="122" t="s">
        <v>150</v>
      </c>
      <c r="C162" s="122" t="s">
        <v>1009</v>
      </c>
      <c r="D162" s="122"/>
      <c r="E162" s="122"/>
      <c r="F162" s="122" t="s">
        <v>449</v>
      </c>
      <c r="G162" s="122"/>
      <c r="H162" s="122"/>
      <c r="I162" s="122"/>
      <c r="J162" s="122"/>
      <c r="K162" s="122"/>
      <c r="L162" s="122">
        <v>1062972</v>
      </c>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t="s">
        <v>450</v>
      </c>
      <c r="AH162" s="122" t="s">
        <v>450</v>
      </c>
      <c r="AI162" s="122" t="s">
        <v>450</v>
      </c>
      <c r="AJ162" s="122" t="s">
        <v>450</v>
      </c>
      <c r="AK162" s="122" t="s">
        <v>450</v>
      </c>
      <c r="AL162" s="122" t="s">
        <v>450</v>
      </c>
      <c r="AM162" s="122" t="s">
        <v>450</v>
      </c>
      <c r="AN162" s="122" t="s">
        <v>450</v>
      </c>
      <c r="AO162" s="122" t="s">
        <v>450</v>
      </c>
      <c r="AP162" s="122" t="s">
        <v>450</v>
      </c>
      <c r="AQ162" s="122"/>
      <c r="AR162" s="122"/>
      <c r="AS162" s="122"/>
      <c r="AT162" s="122"/>
      <c r="AU162" s="122"/>
      <c r="AV162" s="122"/>
      <c r="AW162" s="122"/>
      <c r="AX162" s="122"/>
      <c r="AY162" s="122"/>
      <c r="AZ162" s="122"/>
      <c r="BA162" s="122"/>
      <c r="BB162" s="122"/>
      <c r="BC162" s="122"/>
      <c r="BD162" s="122"/>
      <c r="BE162" s="122"/>
      <c r="BF162" s="122"/>
      <c r="BG162" s="124" t="str">
        <f t="shared" si="2"/>
        <v>N</v>
      </c>
    </row>
    <row r="163" spans="2:59" x14ac:dyDescent="0.2">
      <c r="B163" s="122" t="s">
        <v>203</v>
      </c>
      <c r="C163" s="122" t="s">
        <v>1010</v>
      </c>
      <c r="D163" s="122"/>
      <c r="E163" s="122"/>
      <c r="F163" s="122" t="s">
        <v>456</v>
      </c>
      <c r="G163" s="122" t="s">
        <v>456</v>
      </c>
      <c r="H163" s="122" t="s">
        <v>1011</v>
      </c>
      <c r="I163" s="122" t="s">
        <v>1012</v>
      </c>
      <c r="J163" s="122"/>
      <c r="K163" s="122" t="s">
        <v>1013</v>
      </c>
      <c r="L163" s="122">
        <v>448095</v>
      </c>
      <c r="M163" s="122" t="s">
        <v>1014</v>
      </c>
      <c r="N163" s="122"/>
      <c r="O163" s="122"/>
      <c r="P163" s="122" t="s">
        <v>459</v>
      </c>
      <c r="Q163" s="122"/>
      <c r="R163" s="122"/>
      <c r="S163" s="122" t="s">
        <v>690</v>
      </c>
      <c r="T163" s="122" t="s">
        <v>1015</v>
      </c>
      <c r="U163" s="122" t="s">
        <v>1016</v>
      </c>
      <c r="V163" s="122"/>
      <c r="W163" s="122" t="s">
        <v>1017</v>
      </c>
      <c r="X163" s="122"/>
      <c r="Y163" s="122"/>
      <c r="Z163" s="122"/>
      <c r="AA163" s="122"/>
      <c r="AB163" s="122"/>
      <c r="AC163" s="122"/>
      <c r="AD163" s="122"/>
      <c r="AE163" s="122"/>
      <c r="AF163" s="122"/>
      <c r="AG163" s="122" t="s">
        <v>461</v>
      </c>
      <c r="AH163" s="122" t="s">
        <v>461</v>
      </c>
      <c r="AI163" s="122" t="s">
        <v>461</v>
      </c>
      <c r="AJ163" s="122" t="s">
        <v>461</v>
      </c>
      <c r="AK163" s="122" t="s">
        <v>461</v>
      </c>
      <c r="AL163" s="122" t="s">
        <v>461</v>
      </c>
      <c r="AM163" s="122" t="s">
        <v>461</v>
      </c>
      <c r="AN163" s="122" t="s">
        <v>461</v>
      </c>
      <c r="AO163" s="122" t="s">
        <v>461</v>
      </c>
      <c r="AP163" s="122" t="s">
        <v>461</v>
      </c>
      <c r="AQ163" s="122"/>
      <c r="AR163" s="122"/>
      <c r="AS163" s="122"/>
      <c r="AT163" s="122"/>
      <c r="AU163" s="122"/>
      <c r="AV163" s="122" t="s">
        <v>1018</v>
      </c>
      <c r="AW163" s="122"/>
      <c r="AX163" s="122" t="s">
        <v>507</v>
      </c>
      <c r="AY163" s="122" t="s">
        <v>1019</v>
      </c>
      <c r="AZ163" s="122" t="s">
        <v>708</v>
      </c>
      <c r="BA163" s="122">
        <v>2539</v>
      </c>
      <c r="BB163" s="122">
        <v>41752</v>
      </c>
      <c r="BC163" s="122"/>
      <c r="BD163" s="122">
        <v>46003</v>
      </c>
      <c r="BE163" s="122">
        <v>2146</v>
      </c>
      <c r="BF163" s="122"/>
      <c r="BG163" s="124" t="str">
        <f t="shared" si="2"/>
        <v>Y</v>
      </c>
    </row>
    <row r="164" spans="2:59" x14ac:dyDescent="0.2">
      <c r="B164" s="122" t="s">
        <v>205</v>
      </c>
      <c r="C164" s="122" t="s">
        <v>1020</v>
      </c>
      <c r="D164" s="122"/>
      <c r="E164" s="122"/>
      <c r="F164" s="122" t="s">
        <v>456</v>
      </c>
      <c r="G164" s="122" t="s">
        <v>456</v>
      </c>
      <c r="H164" s="122"/>
      <c r="I164" s="122" t="s">
        <v>1021</v>
      </c>
      <c r="J164" s="122" t="s">
        <v>1022</v>
      </c>
      <c r="K164" s="122"/>
      <c r="L164" s="122">
        <v>510092</v>
      </c>
      <c r="M164" s="122"/>
      <c r="N164" s="122"/>
      <c r="O164" s="122"/>
      <c r="P164" s="122" t="s">
        <v>459</v>
      </c>
      <c r="Q164" s="122"/>
      <c r="R164" s="122"/>
      <c r="S164" s="122" t="s">
        <v>563</v>
      </c>
      <c r="T164" s="122"/>
      <c r="U164" s="122"/>
      <c r="V164" s="122"/>
      <c r="W164" s="122"/>
      <c r="X164" s="122"/>
      <c r="Y164" s="122"/>
      <c r="Z164" s="122"/>
      <c r="AA164" s="122"/>
      <c r="AB164" s="122"/>
      <c r="AC164" s="122"/>
      <c r="AD164" s="122"/>
      <c r="AE164" s="122"/>
      <c r="AF164" s="122"/>
      <c r="AG164" s="122" t="s">
        <v>461</v>
      </c>
      <c r="AH164" s="122" t="s">
        <v>461</v>
      </c>
      <c r="AI164" s="122" t="s">
        <v>461</v>
      </c>
      <c r="AJ164" s="122" t="s">
        <v>461</v>
      </c>
      <c r="AK164" s="122" t="s">
        <v>461</v>
      </c>
      <c r="AL164" s="122" t="s">
        <v>461</v>
      </c>
      <c r="AM164" s="122" t="s">
        <v>461</v>
      </c>
      <c r="AN164" s="122" t="s">
        <v>461</v>
      </c>
      <c r="AO164" s="122" t="s">
        <v>461</v>
      </c>
      <c r="AP164" s="122" t="s">
        <v>461</v>
      </c>
      <c r="AQ164" s="122"/>
      <c r="AR164" s="122"/>
      <c r="AS164" s="122"/>
      <c r="AT164" s="122"/>
      <c r="AU164" s="122"/>
      <c r="AV164" s="122" t="s">
        <v>1023</v>
      </c>
      <c r="AW164" s="122"/>
      <c r="AX164" s="122" t="s">
        <v>459</v>
      </c>
      <c r="AY164" s="122" t="s">
        <v>478</v>
      </c>
      <c r="AZ164" s="122"/>
      <c r="BA164" s="122">
        <v>2539</v>
      </c>
      <c r="BB164" s="122">
        <v>39762</v>
      </c>
      <c r="BC164" s="122"/>
      <c r="BD164" s="122">
        <v>46002</v>
      </c>
      <c r="BE164" s="122">
        <v>2146</v>
      </c>
      <c r="BF164" s="122"/>
      <c r="BG164" s="124" t="str">
        <f t="shared" si="2"/>
        <v>Y</v>
      </c>
    </row>
    <row r="165" spans="2:59" x14ac:dyDescent="0.2">
      <c r="B165" s="122" t="s">
        <v>284</v>
      </c>
      <c r="C165" s="122" t="s">
        <v>1024</v>
      </c>
      <c r="D165" s="122"/>
      <c r="E165" s="122"/>
      <c r="F165" s="122" t="s">
        <v>456</v>
      </c>
      <c r="G165" s="122" t="s">
        <v>456</v>
      </c>
      <c r="H165" s="122"/>
      <c r="I165" s="122" t="s">
        <v>1025</v>
      </c>
      <c r="J165" s="122"/>
      <c r="K165" s="122" t="s">
        <v>1026</v>
      </c>
      <c r="L165" s="122">
        <v>854867</v>
      </c>
      <c r="M165" s="122"/>
      <c r="N165" s="122"/>
      <c r="O165" s="122"/>
      <c r="P165" s="122"/>
      <c r="Q165" s="122"/>
      <c r="R165" s="122"/>
      <c r="S165" s="122"/>
      <c r="T165" s="122"/>
      <c r="U165" s="122"/>
      <c r="V165" s="122"/>
      <c r="W165" s="122"/>
      <c r="X165" s="122"/>
      <c r="Y165" s="122"/>
      <c r="Z165" s="122"/>
      <c r="AA165" s="122">
        <v>1</v>
      </c>
      <c r="AB165" s="122"/>
      <c r="AC165" s="122"/>
      <c r="AD165" s="122"/>
      <c r="AE165" s="122"/>
      <c r="AF165" s="122"/>
      <c r="AG165" s="122" t="s">
        <v>461</v>
      </c>
      <c r="AH165" s="122" t="s">
        <v>461</v>
      </c>
      <c r="AI165" s="122" t="s">
        <v>461</v>
      </c>
      <c r="AJ165" s="122" t="s">
        <v>461</v>
      </c>
      <c r="AK165" s="122" t="s">
        <v>461</v>
      </c>
      <c r="AL165" s="122" t="s">
        <v>461</v>
      </c>
      <c r="AM165" s="122" t="s">
        <v>461</v>
      </c>
      <c r="AN165" s="122" t="s">
        <v>461</v>
      </c>
      <c r="AO165" s="122" t="s">
        <v>461</v>
      </c>
      <c r="AP165" s="122" t="s">
        <v>461</v>
      </c>
      <c r="AQ165" s="122"/>
      <c r="AR165" s="122"/>
      <c r="AS165" s="122"/>
      <c r="AT165" s="122"/>
      <c r="AU165" s="122"/>
      <c r="AV165" s="122" t="s">
        <v>1027</v>
      </c>
      <c r="AW165" s="122"/>
      <c r="AX165" s="122" t="s">
        <v>507</v>
      </c>
      <c r="AY165" s="122"/>
      <c r="AZ165" s="122"/>
      <c r="BA165" s="122">
        <v>2539</v>
      </c>
      <c r="BB165" s="122">
        <v>45485</v>
      </c>
      <c r="BC165" s="122"/>
      <c r="BD165" s="122">
        <v>45723</v>
      </c>
      <c r="BE165" s="122">
        <v>2146</v>
      </c>
      <c r="BF165" s="122"/>
      <c r="BG165" s="124" t="str">
        <f t="shared" si="2"/>
        <v>Y</v>
      </c>
    </row>
    <row r="166" spans="2:59" x14ac:dyDescent="0.2">
      <c r="B166" s="122" t="s">
        <v>1028</v>
      </c>
      <c r="C166" s="122" t="s">
        <v>1029</v>
      </c>
      <c r="D166" s="122"/>
      <c r="E166" s="122"/>
      <c r="F166" s="122" t="s">
        <v>449</v>
      </c>
      <c r="G166" s="122"/>
      <c r="H166" s="122"/>
      <c r="I166" s="122"/>
      <c r="J166" s="122"/>
      <c r="K166" s="122"/>
      <c r="L166" s="122">
        <v>908215</v>
      </c>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t="s">
        <v>450</v>
      </c>
      <c r="AH166" s="122" t="s">
        <v>450</v>
      </c>
      <c r="AI166" s="122" t="s">
        <v>450</v>
      </c>
      <c r="AJ166" s="122" t="s">
        <v>450</v>
      </c>
      <c r="AK166" s="122" t="s">
        <v>450</v>
      </c>
      <c r="AL166" s="122" t="s">
        <v>450</v>
      </c>
      <c r="AM166" s="122" t="s">
        <v>450</v>
      </c>
      <c r="AN166" s="122" t="s">
        <v>450</v>
      </c>
      <c r="AO166" s="122" t="s">
        <v>450</v>
      </c>
      <c r="AP166" s="122" t="s">
        <v>450</v>
      </c>
      <c r="AQ166" s="122"/>
      <c r="AR166" s="122"/>
      <c r="AS166" s="122"/>
      <c r="AT166" s="122"/>
      <c r="AU166" s="122"/>
      <c r="AV166" s="122"/>
      <c r="AW166" s="122"/>
      <c r="AX166" s="122"/>
      <c r="AY166" s="122"/>
      <c r="AZ166" s="122"/>
      <c r="BA166" s="122"/>
      <c r="BB166" s="122"/>
      <c r="BC166" s="122"/>
      <c r="BD166" s="122"/>
      <c r="BE166" s="122"/>
      <c r="BF166" s="122"/>
      <c r="BG166" s="124" t="str">
        <f t="shared" si="2"/>
        <v>N</v>
      </c>
    </row>
    <row r="167" spans="2:59" x14ac:dyDescent="0.2">
      <c r="B167" s="122" t="s">
        <v>148</v>
      </c>
      <c r="C167" s="122" t="s">
        <v>1030</v>
      </c>
      <c r="D167" s="122"/>
      <c r="E167" s="122"/>
      <c r="F167" s="122" t="s">
        <v>449</v>
      </c>
      <c r="G167" s="122"/>
      <c r="H167" s="122"/>
      <c r="I167" s="122"/>
      <c r="J167" s="122"/>
      <c r="K167" s="122"/>
      <c r="L167" s="122">
        <v>559660</v>
      </c>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t="s">
        <v>450</v>
      </c>
      <c r="AH167" s="122" t="s">
        <v>450</v>
      </c>
      <c r="AI167" s="122" t="s">
        <v>450</v>
      </c>
      <c r="AJ167" s="122" t="s">
        <v>450</v>
      </c>
      <c r="AK167" s="122" t="s">
        <v>450</v>
      </c>
      <c r="AL167" s="122" t="s">
        <v>450</v>
      </c>
      <c r="AM167" s="122" t="s">
        <v>450</v>
      </c>
      <c r="AN167" s="122" t="s">
        <v>450</v>
      </c>
      <c r="AO167" s="122" t="s">
        <v>450</v>
      </c>
      <c r="AP167" s="122" t="s">
        <v>450</v>
      </c>
      <c r="AQ167" s="122"/>
      <c r="AR167" s="122"/>
      <c r="AS167" s="122"/>
      <c r="AT167" s="122"/>
      <c r="AU167" s="122"/>
      <c r="AV167" s="122"/>
      <c r="AW167" s="122"/>
      <c r="AX167" s="122"/>
      <c r="AY167" s="122"/>
      <c r="AZ167" s="122"/>
      <c r="BA167" s="122"/>
      <c r="BB167" s="122"/>
      <c r="BC167" s="122"/>
      <c r="BD167" s="122"/>
      <c r="BE167" s="122"/>
      <c r="BF167" s="122"/>
      <c r="BG167" s="124" t="str">
        <f t="shared" si="2"/>
        <v>N</v>
      </c>
    </row>
    <row r="168" spans="2:59" x14ac:dyDescent="0.2">
      <c r="B168" s="122" t="s">
        <v>1031</v>
      </c>
      <c r="C168" s="122" t="s">
        <v>1032</v>
      </c>
      <c r="D168" s="122"/>
      <c r="E168" s="122"/>
      <c r="F168" s="122" t="s">
        <v>449</v>
      </c>
      <c r="G168" s="122" t="s">
        <v>449</v>
      </c>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t="s">
        <v>450</v>
      </c>
      <c r="AH168" s="122" t="s">
        <v>450</v>
      </c>
      <c r="AI168" s="122" t="s">
        <v>450</v>
      </c>
      <c r="AJ168" s="122" t="s">
        <v>450</v>
      </c>
      <c r="AK168" s="122" t="s">
        <v>450</v>
      </c>
      <c r="AL168" s="122" t="s">
        <v>450</v>
      </c>
      <c r="AM168" s="122" t="s">
        <v>450</v>
      </c>
      <c r="AN168" s="122" t="s">
        <v>450</v>
      </c>
      <c r="AO168" s="122" t="s">
        <v>450</v>
      </c>
      <c r="AP168" s="122" t="s">
        <v>450</v>
      </c>
      <c r="AQ168" s="122"/>
      <c r="AR168" s="122"/>
      <c r="AS168" s="122"/>
      <c r="AT168" s="122"/>
      <c r="AU168" s="122"/>
      <c r="AV168" s="122"/>
      <c r="AW168" s="122"/>
      <c r="AX168" s="122"/>
      <c r="AY168" s="122"/>
      <c r="AZ168" s="122"/>
      <c r="BA168" s="122"/>
      <c r="BB168" s="122"/>
      <c r="BC168" s="122"/>
      <c r="BD168" s="122"/>
      <c r="BE168" s="122"/>
      <c r="BF168" s="122"/>
      <c r="BG168" s="124" t="str">
        <f t="shared" si="2"/>
        <v>N</v>
      </c>
    </row>
    <row r="169" spans="2:59" x14ac:dyDescent="0.2">
      <c r="B169" s="122" t="s">
        <v>207</v>
      </c>
      <c r="C169" s="122" t="s">
        <v>1033</v>
      </c>
      <c r="D169" s="122"/>
      <c r="E169" s="122"/>
      <c r="F169" s="122" t="s">
        <v>456</v>
      </c>
      <c r="G169" s="122" t="s">
        <v>456</v>
      </c>
      <c r="H169" s="122">
        <v>4</v>
      </c>
      <c r="I169" s="122" t="s">
        <v>1034</v>
      </c>
      <c r="J169" s="122"/>
      <c r="K169" s="122" t="s">
        <v>1035</v>
      </c>
      <c r="L169" s="122">
        <v>776343</v>
      </c>
      <c r="M169" s="122"/>
      <c r="N169" s="122"/>
      <c r="O169" s="122"/>
      <c r="P169" s="122" t="s">
        <v>459</v>
      </c>
      <c r="Q169" s="122"/>
      <c r="R169" s="122"/>
      <c r="S169" s="122" t="s">
        <v>476</v>
      </c>
      <c r="T169" s="122"/>
      <c r="U169" s="122"/>
      <c r="V169" s="122"/>
      <c r="W169" s="122"/>
      <c r="X169" s="122"/>
      <c r="Y169" s="122"/>
      <c r="Z169" s="122"/>
      <c r="AA169" s="122"/>
      <c r="AB169" s="122"/>
      <c r="AC169" s="122"/>
      <c r="AD169" s="122"/>
      <c r="AE169" s="122"/>
      <c r="AF169" s="122"/>
      <c r="AG169" s="122" t="s">
        <v>461</v>
      </c>
      <c r="AH169" s="122" t="s">
        <v>461</v>
      </c>
      <c r="AI169" s="122" t="s">
        <v>461</v>
      </c>
      <c r="AJ169" s="122" t="s">
        <v>461</v>
      </c>
      <c r="AK169" s="122" t="s">
        <v>461</v>
      </c>
      <c r="AL169" s="122" t="s">
        <v>461</v>
      </c>
      <c r="AM169" s="122" t="s">
        <v>461</v>
      </c>
      <c r="AN169" s="122" t="s">
        <v>461</v>
      </c>
      <c r="AO169" s="122" t="s">
        <v>461</v>
      </c>
      <c r="AP169" s="122" t="s">
        <v>461</v>
      </c>
      <c r="AQ169" s="122"/>
      <c r="AR169" s="122"/>
      <c r="AS169" s="122"/>
      <c r="AT169" s="122"/>
      <c r="AU169" s="122"/>
      <c r="AV169" s="122" t="s">
        <v>1036</v>
      </c>
      <c r="AW169" s="122"/>
      <c r="AX169" s="122" t="s">
        <v>459</v>
      </c>
      <c r="AY169" s="122" t="s">
        <v>478</v>
      </c>
      <c r="AZ169" s="122"/>
      <c r="BA169" s="122">
        <v>2539</v>
      </c>
      <c r="BB169" s="122">
        <v>43795</v>
      </c>
      <c r="BC169" s="122"/>
      <c r="BD169" s="122">
        <v>45625</v>
      </c>
      <c r="BE169" s="122">
        <v>2146</v>
      </c>
      <c r="BF169" s="122"/>
      <c r="BG169" s="124" t="str">
        <f t="shared" si="2"/>
        <v>Y</v>
      </c>
    </row>
    <row r="170" spans="2:59" x14ac:dyDescent="0.2">
      <c r="B170" s="122" t="s">
        <v>208</v>
      </c>
      <c r="C170" s="122" t="s">
        <v>1033</v>
      </c>
      <c r="D170" s="122"/>
      <c r="E170" s="122"/>
      <c r="F170" s="122" t="s">
        <v>456</v>
      </c>
      <c r="G170" s="122" t="s">
        <v>456</v>
      </c>
      <c r="H170" s="122">
        <v>4</v>
      </c>
      <c r="I170" s="122" t="s">
        <v>1037</v>
      </c>
      <c r="J170" s="122"/>
      <c r="K170" s="122" t="s">
        <v>1038</v>
      </c>
      <c r="L170" s="122">
        <v>776351</v>
      </c>
      <c r="M170" s="122"/>
      <c r="N170" s="122"/>
      <c r="O170" s="122"/>
      <c r="P170" s="122" t="s">
        <v>459</v>
      </c>
      <c r="Q170" s="122"/>
      <c r="R170" s="122"/>
      <c r="S170" s="122" t="s">
        <v>592</v>
      </c>
      <c r="T170" s="122"/>
      <c r="U170" s="122"/>
      <c r="V170" s="122"/>
      <c r="W170" s="122"/>
      <c r="X170" s="122"/>
      <c r="Y170" s="122"/>
      <c r="Z170" s="122"/>
      <c r="AA170" s="122"/>
      <c r="AB170" s="122"/>
      <c r="AC170" s="122"/>
      <c r="AD170" s="122"/>
      <c r="AE170" s="122"/>
      <c r="AF170" s="122"/>
      <c r="AG170" s="122" t="s">
        <v>461</v>
      </c>
      <c r="AH170" s="122" t="s">
        <v>461</v>
      </c>
      <c r="AI170" s="122" t="s">
        <v>461</v>
      </c>
      <c r="AJ170" s="122" t="s">
        <v>461</v>
      </c>
      <c r="AK170" s="122" t="s">
        <v>461</v>
      </c>
      <c r="AL170" s="122" t="s">
        <v>461</v>
      </c>
      <c r="AM170" s="122" t="s">
        <v>461</v>
      </c>
      <c r="AN170" s="122" t="s">
        <v>461</v>
      </c>
      <c r="AO170" s="122" t="s">
        <v>461</v>
      </c>
      <c r="AP170" s="122" t="s">
        <v>461</v>
      </c>
      <c r="AQ170" s="122"/>
      <c r="AR170" s="122"/>
      <c r="AS170" s="122"/>
      <c r="AT170" s="122"/>
      <c r="AU170" s="122"/>
      <c r="AV170" s="122" t="s">
        <v>1036</v>
      </c>
      <c r="AW170" s="122"/>
      <c r="AX170" s="122" t="s">
        <v>459</v>
      </c>
      <c r="AY170" s="122" t="s">
        <v>478</v>
      </c>
      <c r="AZ170" s="122"/>
      <c r="BA170" s="122">
        <v>2539</v>
      </c>
      <c r="BB170" s="122">
        <v>43795</v>
      </c>
      <c r="BC170" s="122"/>
      <c r="BD170" s="122">
        <v>45625</v>
      </c>
      <c r="BE170" s="122">
        <v>2146</v>
      </c>
      <c r="BF170" s="122"/>
      <c r="BG170" s="124" t="str">
        <f t="shared" si="2"/>
        <v>Y</v>
      </c>
    </row>
    <row r="171" spans="2:59" x14ac:dyDescent="0.2">
      <c r="B171" s="122" t="s">
        <v>1039</v>
      </c>
      <c r="C171" s="122" t="s">
        <v>1040</v>
      </c>
      <c r="D171" s="122"/>
      <c r="E171" s="122"/>
      <c r="F171" s="122" t="s">
        <v>449</v>
      </c>
      <c r="G171" s="122"/>
      <c r="H171" s="122"/>
      <c r="I171" s="122"/>
      <c r="J171" s="122"/>
      <c r="K171" s="122"/>
      <c r="L171" s="122">
        <v>1179845</v>
      </c>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t="s">
        <v>450</v>
      </c>
      <c r="AH171" s="122" t="s">
        <v>450</v>
      </c>
      <c r="AI171" s="122" t="s">
        <v>450</v>
      </c>
      <c r="AJ171" s="122" t="s">
        <v>450</v>
      </c>
      <c r="AK171" s="122" t="s">
        <v>450</v>
      </c>
      <c r="AL171" s="122" t="s">
        <v>450</v>
      </c>
      <c r="AM171" s="122" t="s">
        <v>450</v>
      </c>
      <c r="AN171" s="122" t="s">
        <v>450</v>
      </c>
      <c r="AO171" s="122" t="s">
        <v>450</v>
      </c>
      <c r="AP171" s="122" t="s">
        <v>450</v>
      </c>
      <c r="AQ171" s="122"/>
      <c r="AR171" s="122"/>
      <c r="AS171" s="122"/>
      <c r="AT171" s="122"/>
      <c r="AU171" s="122"/>
      <c r="AV171" s="122"/>
      <c r="AW171" s="122"/>
      <c r="AX171" s="122"/>
      <c r="AY171" s="122"/>
      <c r="AZ171" s="122"/>
      <c r="BA171" s="122"/>
      <c r="BB171" s="122"/>
      <c r="BC171" s="122"/>
      <c r="BD171" s="122"/>
      <c r="BE171" s="122"/>
      <c r="BF171" s="122"/>
      <c r="BG171" s="124" t="str">
        <f t="shared" si="2"/>
        <v>N</v>
      </c>
    </row>
    <row r="172" spans="2:59" x14ac:dyDescent="0.2">
      <c r="B172" s="122" t="s">
        <v>138</v>
      </c>
      <c r="C172" s="122" t="s">
        <v>1041</v>
      </c>
      <c r="D172" s="122"/>
      <c r="E172" s="122"/>
      <c r="F172" s="122" t="s">
        <v>449</v>
      </c>
      <c r="G172" s="122"/>
      <c r="H172" s="122"/>
      <c r="I172" s="122"/>
      <c r="J172" s="122"/>
      <c r="K172" s="122"/>
      <c r="L172" s="122">
        <v>74561</v>
      </c>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t="s">
        <v>450</v>
      </c>
      <c r="AH172" s="122" t="s">
        <v>450</v>
      </c>
      <c r="AI172" s="122" t="s">
        <v>450</v>
      </c>
      <c r="AJ172" s="122" t="s">
        <v>450</v>
      </c>
      <c r="AK172" s="122" t="s">
        <v>450</v>
      </c>
      <c r="AL172" s="122" t="s">
        <v>450</v>
      </c>
      <c r="AM172" s="122" t="s">
        <v>450</v>
      </c>
      <c r="AN172" s="122" t="s">
        <v>450</v>
      </c>
      <c r="AO172" s="122" t="s">
        <v>450</v>
      </c>
      <c r="AP172" s="122" t="s">
        <v>450</v>
      </c>
      <c r="AQ172" s="122"/>
      <c r="AR172" s="122"/>
      <c r="AS172" s="122"/>
      <c r="AT172" s="122"/>
      <c r="AU172" s="122"/>
      <c r="AV172" s="122"/>
      <c r="AW172" s="122"/>
      <c r="AX172" s="122"/>
      <c r="AY172" s="122"/>
      <c r="AZ172" s="122"/>
      <c r="BA172" s="122"/>
      <c r="BB172" s="122"/>
      <c r="BC172" s="122"/>
      <c r="BD172" s="122"/>
      <c r="BE172" s="122"/>
      <c r="BF172" s="122"/>
      <c r="BG172" s="124" t="str">
        <f t="shared" si="2"/>
        <v>N</v>
      </c>
    </row>
    <row r="173" spans="2:59" x14ac:dyDescent="0.2">
      <c r="B173" s="122" t="s">
        <v>163</v>
      </c>
      <c r="C173" s="122" t="s">
        <v>1042</v>
      </c>
      <c r="D173" s="122"/>
      <c r="E173" s="122"/>
      <c r="F173" s="122" t="s">
        <v>449</v>
      </c>
      <c r="G173" s="122" t="s">
        <v>449</v>
      </c>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t="s">
        <v>450</v>
      </c>
      <c r="AH173" s="122" t="s">
        <v>450</v>
      </c>
      <c r="AI173" s="122" t="s">
        <v>450</v>
      </c>
      <c r="AJ173" s="122" t="s">
        <v>450</v>
      </c>
      <c r="AK173" s="122" t="s">
        <v>450</v>
      </c>
      <c r="AL173" s="122" t="s">
        <v>450</v>
      </c>
      <c r="AM173" s="122" t="s">
        <v>450</v>
      </c>
      <c r="AN173" s="122" t="s">
        <v>450</v>
      </c>
      <c r="AO173" s="122" t="s">
        <v>450</v>
      </c>
      <c r="AP173" s="122" t="s">
        <v>450</v>
      </c>
      <c r="AQ173" s="122"/>
      <c r="AR173" s="122"/>
      <c r="AS173" s="122"/>
      <c r="AT173" s="122"/>
      <c r="AU173" s="122"/>
      <c r="AV173" s="122"/>
      <c r="AW173" s="122"/>
      <c r="AX173" s="122"/>
      <c r="AY173" s="122"/>
      <c r="AZ173" s="122"/>
      <c r="BA173" s="122"/>
      <c r="BB173" s="122"/>
      <c r="BC173" s="122"/>
      <c r="BD173" s="122"/>
      <c r="BE173" s="122"/>
      <c r="BF173" s="122"/>
      <c r="BG173" s="124" t="str">
        <f t="shared" si="2"/>
        <v>N</v>
      </c>
    </row>
    <row r="174" spans="2:59" x14ac:dyDescent="0.2">
      <c r="B174" s="122" t="s">
        <v>1043</v>
      </c>
      <c r="C174" s="122" t="s">
        <v>1044</v>
      </c>
      <c r="D174" s="122"/>
      <c r="E174" s="122"/>
      <c r="F174" s="122" t="s">
        <v>456</v>
      </c>
      <c r="G174" s="122" t="s">
        <v>456</v>
      </c>
      <c r="H174" s="122"/>
      <c r="I174" s="122" t="s">
        <v>1045</v>
      </c>
      <c r="J174" s="122" t="s">
        <v>1046</v>
      </c>
      <c r="K174" s="122" t="s">
        <v>1047</v>
      </c>
      <c r="L174" s="122">
        <v>820644</v>
      </c>
      <c r="M174" s="122">
        <v>820644</v>
      </c>
      <c r="N174" s="122"/>
      <c r="O174" s="122"/>
      <c r="P174" s="122" t="s">
        <v>459</v>
      </c>
      <c r="Q174" s="122"/>
      <c r="R174" s="122"/>
      <c r="S174" s="122" t="s">
        <v>690</v>
      </c>
      <c r="T174" s="122" t="s">
        <v>1048</v>
      </c>
      <c r="U174" s="122" t="s">
        <v>612</v>
      </c>
      <c r="V174" s="122"/>
      <c r="W174" s="122" t="s">
        <v>1046</v>
      </c>
      <c r="X174" s="122"/>
      <c r="Y174" s="122"/>
      <c r="Z174" s="122"/>
      <c r="AA174" s="122"/>
      <c r="AB174" s="122"/>
      <c r="AC174" s="122"/>
      <c r="AD174" s="122"/>
      <c r="AE174" s="122"/>
      <c r="AF174" s="122"/>
      <c r="AG174" s="122" t="s">
        <v>461</v>
      </c>
      <c r="AH174" s="122" t="s">
        <v>461</v>
      </c>
      <c r="AI174" s="122" t="s">
        <v>461</v>
      </c>
      <c r="AJ174" s="122" t="s">
        <v>461</v>
      </c>
      <c r="AK174" s="122" t="s">
        <v>461</v>
      </c>
      <c r="AL174" s="122" t="s">
        <v>461</v>
      </c>
      <c r="AM174" s="122" t="s">
        <v>461</v>
      </c>
      <c r="AN174" s="122" t="s">
        <v>461</v>
      </c>
      <c r="AO174" s="122" t="s">
        <v>461</v>
      </c>
      <c r="AP174" s="122" t="s">
        <v>461</v>
      </c>
      <c r="AQ174" s="122"/>
      <c r="AR174" s="122"/>
      <c r="AS174" s="122"/>
      <c r="AT174" s="122"/>
      <c r="AU174" s="122"/>
      <c r="AV174" s="122" t="s">
        <v>1049</v>
      </c>
      <c r="AW174" s="122"/>
      <c r="AX174" s="122" t="s">
        <v>1050</v>
      </c>
      <c r="AY174" s="122" t="s">
        <v>1019</v>
      </c>
      <c r="AZ174" s="122" t="s">
        <v>708</v>
      </c>
      <c r="BA174" s="122">
        <v>2539</v>
      </c>
      <c r="BB174" s="122">
        <v>40261</v>
      </c>
      <c r="BC174" s="122"/>
      <c r="BD174" s="122">
        <v>46045</v>
      </c>
      <c r="BE174" s="122">
        <v>2144</v>
      </c>
      <c r="BF174" s="122"/>
      <c r="BG174" s="124" t="str">
        <f t="shared" si="2"/>
        <v>Y</v>
      </c>
    </row>
    <row r="175" spans="2:59" x14ac:dyDescent="0.2">
      <c r="B175" s="122" t="s">
        <v>126</v>
      </c>
      <c r="C175" s="122" t="s">
        <v>1051</v>
      </c>
      <c r="D175" s="122"/>
      <c r="E175" s="122"/>
      <c r="F175" s="122" t="s">
        <v>456</v>
      </c>
      <c r="G175" s="122" t="s">
        <v>456</v>
      </c>
      <c r="H175" s="122"/>
      <c r="I175" s="122" t="s">
        <v>1052</v>
      </c>
      <c r="J175" s="122"/>
      <c r="K175" s="122" t="s">
        <v>1053</v>
      </c>
      <c r="L175" s="122">
        <v>846074</v>
      </c>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t="s">
        <v>461</v>
      </c>
      <c r="AH175" s="122" t="s">
        <v>461</v>
      </c>
      <c r="AI175" s="122" t="s">
        <v>461</v>
      </c>
      <c r="AJ175" s="122" t="s">
        <v>461</v>
      </c>
      <c r="AK175" s="122" t="s">
        <v>461</v>
      </c>
      <c r="AL175" s="122" t="s">
        <v>461</v>
      </c>
      <c r="AM175" s="122" t="s">
        <v>461</v>
      </c>
      <c r="AN175" s="122" t="s">
        <v>461</v>
      </c>
      <c r="AO175" s="122" t="s">
        <v>461</v>
      </c>
      <c r="AP175" s="122" t="s">
        <v>461</v>
      </c>
      <c r="AQ175" s="122"/>
      <c r="AR175" s="122"/>
      <c r="AS175" s="122"/>
      <c r="AT175" s="122"/>
      <c r="AU175" s="122"/>
      <c r="AV175" s="122" t="s">
        <v>1054</v>
      </c>
      <c r="AW175" s="122"/>
      <c r="AX175" s="122" t="s">
        <v>466</v>
      </c>
      <c r="AY175" s="122"/>
      <c r="AZ175" s="122"/>
      <c r="BA175" s="122">
        <v>2537</v>
      </c>
      <c r="BB175" s="122">
        <v>45810</v>
      </c>
      <c r="BC175" s="122"/>
      <c r="BD175" s="122">
        <v>46021</v>
      </c>
      <c r="BE175" s="122">
        <v>2241</v>
      </c>
      <c r="BF175" s="122"/>
      <c r="BG175" s="124" t="str">
        <f t="shared" si="2"/>
        <v>Y</v>
      </c>
    </row>
    <row r="176" spans="2:59" x14ac:dyDescent="0.2">
      <c r="B176" s="122" t="s">
        <v>601</v>
      </c>
      <c r="C176" s="122" t="s">
        <v>1055</v>
      </c>
      <c r="D176" s="122"/>
      <c r="E176" s="122"/>
      <c r="F176" s="122" t="s">
        <v>449</v>
      </c>
      <c r="G176" s="122" t="s">
        <v>449</v>
      </c>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t="s">
        <v>450</v>
      </c>
      <c r="AH176" s="122" t="s">
        <v>450</v>
      </c>
      <c r="AI176" s="122" t="s">
        <v>450</v>
      </c>
      <c r="AJ176" s="122" t="s">
        <v>450</v>
      </c>
      <c r="AK176" s="122" t="s">
        <v>450</v>
      </c>
      <c r="AL176" s="122" t="s">
        <v>450</v>
      </c>
      <c r="AM176" s="122" t="s">
        <v>450</v>
      </c>
      <c r="AN176" s="122" t="s">
        <v>450</v>
      </c>
      <c r="AO176" s="122" t="s">
        <v>450</v>
      </c>
      <c r="AP176" s="122" t="s">
        <v>450</v>
      </c>
      <c r="AQ176" s="122"/>
      <c r="AR176" s="122"/>
      <c r="AS176" s="122"/>
      <c r="AT176" s="122"/>
      <c r="AU176" s="122"/>
      <c r="AV176" s="122"/>
      <c r="AW176" s="122"/>
      <c r="AX176" s="122"/>
      <c r="AY176" s="122"/>
      <c r="AZ176" s="122"/>
      <c r="BA176" s="122"/>
      <c r="BB176" s="122"/>
      <c r="BC176" s="122"/>
      <c r="BD176" s="122"/>
      <c r="BE176" s="122"/>
      <c r="BF176" s="122"/>
      <c r="BG176" s="124" t="str">
        <f t="shared" si="2"/>
        <v>N</v>
      </c>
    </row>
    <row r="177" spans="2:59" x14ac:dyDescent="0.2">
      <c r="B177" s="122" t="s">
        <v>1056</v>
      </c>
      <c r="C177" s="122" t="s">
        <v>1057</v>
      </c>
      <c r="D177" s="122"/>
      <c r="E177" s="122"/>
      <c r="F177" s="122" t="s">
        <v>449</v>
      </c>
      <c r="G177" s="122"/>
      <c r="H177" s="122"/>
      <c r="I177" s="122"/>
      <c r="J177" s="122"/>
      <c r="K177" s="122"/>
      <c r="L177" s="122">
        <v>567094</v>
      </c>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t="s">
        <v>450</v>
      </c>
      <c r="AH177" s="122" t="s">
        <v>450</v>
      </c>
      <c r="AI177" s="122" t="s">
        <v>450</v>
      </c>
      <c r="AJ177" s="122" t="s">
        <v>450</v>
      </c>
      <c r="AK177" s="122" t="s">
        <v>450</v>
      </c>
      <c r="AL177" s="122" t="s">
        <v>450</v>
      </c>
      <c r="AM177" s="122" t="s">
        <v>450</v>
      </c>
      <c r="AN177" s="122" t="s">
        <v>450</v>
      </c>
      <c r="AO177" s="122" t="s">
        <v>450</v>
      </c>
      <c r="AP177" s="122" t="s">
        <v>450</v>
      </c>
      <c r="AQ177" s="122"/>
      <c r="AR177" s="122"/>
      <c r="AS177" s="122"/>
      <c r="AT177" s="122"/>
      <c r="AU177" s="122"/>
      <c r="AV177" s="122"/>
      <c r="AW177" s="122"/>
      <c r="AX177" s="122"/>
      <c r="AY177" s="122"/>
      <c r="AZ177" s="122"/>
      <c r="BA177" s="122"/>
      <c r="BB177" s="122"/>
      <c r="BC177" s="122"/>
      <c r="BD177" s="122"/>
      <c r="BE177" s="122"/>
      <c r="BF177" s="122"/>
      <c r="BG177" s="124" t="str">
        <f t="shared" si="2"/>
        <v>N</v>
      </c>
    </row>
    <row r="178" spans="2:59" x14ac:dyDescent="0.2">
      <c r="B178" s="122" t="s">
        <v>1058</v>
      </c>
      <c r="C178" s="122" t="s">
        <v>1059</v>
      </c>
      <c r="D178" s="122"/>
      <c r="E178" s="122"/>
      <c r="F178" s="122" t="s">
        <v>456</v>
      </c>
      <c r="G178" s="122" t="s">
        <v>456</v>
      </c>
      <c r="H178" s="122">
        <v>4</v>
      </c>
      <c r="I178" s="122" t="s">
        <v>1060</v>
      </c>
      <c r="J178" s="122"/>
      <c r="K178" s="122" t="s">
        <v>1061</v>
      </c>
      <c r="L178" s="122">
        <v>1153366</v>
      </c>
      <c r="M178" s="122"/>
      <c r="N178" s="122"/>
      <c r="O178" s="122"/>
      <c r="P178" s="122" t="s">
        <v>902</v>
      </c>
      <c r="Q178" s="122" t="s">
        <v>459</v>
      </c>
      <c r="R178" s="122"/>
      <c r="S178" s="122" t="s">
        <v>592</v>
      </c>
      <c r="T178" s="122" t="s">
        <v>1062</v>
      </c>
      <c r="U178" s="122" t="s">
        <v>1063</v>
      </c>
      <c r="V178" s="122"/>
      <c r="W178" s="122" t="s">
        <v>1064</v>
      </c>
      <c r="X178" s="122"/>
      <c r="Y178" s="122"/>
      <c r="Z178" s="122"/>
      <c r="AA178" s="122">
        <v>1</v>
      </c>
      <c r="AB178" s="122"/>
      <c r="AC178" s="122"/>
      <c r="AD178" s="122"/>
      <c r="AE178" s="122"/>
      <c r="AF178" s="122"/>
      <c r="AG178" s="122" t="s">
        <v>461</v>
      </c>
      <c r="AH178" s="122" t="s">
        <v>461</v>
      </c>
      <c r="AI178" s="122" t="s">
        <v>461</v>
      </c>
      <c r="AJ178" s="122" t="s">
        <v>461</v>
      </c>
      <c r="AK178" s="122" t="s">
        <v>461</v>
      </c>
      <c r="AL178" s="122" t="s">
        <v>461</v>
      </c>
      <c r="AM178" s="122" t="s">
        <v>461</v>
      </c>
      <c r="AN178" s="122" t="s">
        <v>461</v>
      </c>
      <c r="AO178" s="122" t="s">
        <v>461</v>
      </c>
      <c r="AP178" s="122" t="s">
        <v>461</v>
      </c>
      <c r="AQ178" s="122"/>
      <c r="AR178" s="122"/>
      <c r="AS178" s="122"/>
      <c r="AT178" s="122"/>
      <c r="AU178" s="122"/>
      <c r="AV178" s="122" t="s">
        <v>1065</v>
      </c>
      <c r="AW178" s="122"/>
      <c r="AX178" s="122" t="s">
        <v>535</v>
      </c>
      <c r="AY178" s="122" t="s">
        <v>478</v>
      </c>
      <c r="AZ178" s="122"/>
      <c r="BA178" s="122">
        <v>2439</v>
      </c>
      <c r="BB178" s="122">
        <v>44744</v>
      </c>
      <c r="BC178" s="122"/>
      <c r="BD178" s="122">
        <v>46026</v>
      </c>
      <c r="BE178" s="122">
        <v>1851</v>
      </c>
      <c r="BF178" s="122"/>
      <c r="BG178" s="124" t="str">
        <f t="shared" si="2"/>
        <v>Y</v>
      </c>
    </row>
    <row r="179" spans="2:59" x14ac:dyDescent="0.2">
      <c r="B179" s="122" t="s">
        <v>1066</v>
      </c>
      <c r="C179" s="122" t="s">
        <v>1067</v>
      </c>
      <c r="D179" s="122"/>
      <c r="E179" s="122"/>
      <c r="F179" s="122" t="s">
        <v>449</v>
      </c>
      <c r="G179" s="122"/>
      <c r="H179" s="122"/>
      <c r="I179" s="122"/>
      <c r="J179" s="122"/>
      <c r="K179" s="122"/>
      <c r="L179" s="122">
        <v>1060015</v>
      </c>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t="s">
        <v>450</v>
      </c>
      <c r="AH179" s="122" t="s">
        <v>450</v>
      </c>
      <c r="AI179" s="122" t="s">
        <v>450</v>
      </c>
      <c r="AJ179" s="122" t="s">
        <v>450</v>
      </c>
      <c r="AK179" s="122" t="s">
        <v>450</v>
      </c>
      <c r="AL179" s="122" t="s">
        <v>450</v>
      </c>
      <c r="AM179" s="122" t="s">
        <v>450</v>
      </c>
      <c r="AN179" s="122" t="s">
        <v>450</v>
      </c>
      <c r="AO179" s="122" t="s">
        <v>450</v>
      </c>
      <c r="AP179" s="122" t="s">
        <v>450</v>
      </c>
      <c r="AQ179" s="122"/>
      <c r="AR179" s="122"/>
      <c r="AS179" s="122"/>
      <c r="AT179" s="122"/>
      <c r="AU179" s="122"/>
      <c r="AV179" s="122"/>
      <c r="AW179" s="122"/>
      <c r="AX179" s="122"/>
      <c r="AY179" s="122"/>
      <c r="AZ179" s="122"/>
      <c r="BA179" s="122"/>
      <c r="BB179" s="122"/>
      <c r="BC179" s="122"/>
      <c r="BD179" s="122"/>
      <c r="BE179" s="122"/>
      <c r="BF179" s="122"/>
      <c r="BG179" s="124" t="str">
        <f t="shared" si="2"/>
        <v>N</v>
      </c>
    </row>
    <row r="180" spans="2:59" x14ac:dyDescent="0.2">
      <c r="B180" s="122" t="s">
        <v>211</v>
      </c>
      <c r="C180" s="122" t="s">
        <v>1067</v>
      </c>
      <c r="D180" s="122"/>
      <c r="E180" s="122"/>
      <c r="F180" s="122" t="s">
        <v>456</v>
      </c>
      <c r="G180" s="122" t="s">
        <v>456</v>
      </c>
      <c r="H180" s="122"/>
      <c r="I180" s="122" t="s">
        <v>1068</v>
      </c>
      <c r="J180" s="122"/>
      <c r="K180" s="122" t="s">
        <v>1069</v>
      </c>
      <c r="L180" s="122">
        <v>1077678</v>
      </c>
      <c r="M180" s="122"/>
      <c r="N180" s="122"/>
      <c r="O180" s="122"/>
      <c r="P180" s="122" t="s">
        <v>459</v>
      </c>
      <c r="Q180" s="122"/>
      <c r="R180" s="122"/>
      <c r="S180" s="122" t="s">
        <v>505</v>
      </c>
      <c r="T180" s="122"/>
      <c r="U180" s="122"/>
      <c r="V180" s="122"/>
      <c r="W180" s="122"/>
      <c r="X180" s="122"/>
      <c r="Y180" s="122"/>
      <c r="Z180" s="122"/>
      <c r="AA180" s="122"/>
      <c r="AB180" s="122"/>
      <c r="AC180" s="122"/>
      <c r="AD180" s="122"/>
      <c r="AE180" s="122"/>
      <c r="AF180" s="122"/>
      <c r="AG180" s="122" t="s">
        <v>461</v>
      </c>
      <c r="AH180" s="122" t="s">
        <v>461</v>
      </c>
      <c r="AI180" s="122" t="s">
        <v>461</v>
      </c>
      <c r="AJ180" s="122" t="s">
        <v>461</v>
      </c>
      <c r="AK180" s="122" t="s">
        <v>461</v>
      </c>
      <c r="AL180" s="122" t="s">
        <v>461</v>
      </c>
      <c r="AM180" s="122" t="s">
        <v>461</v>
      </c>
      <c r="AN180" s="122" t="s">
        <v>461</v>
      </c>
      <c r="AO180" s="122" t="s">
        <v>461</v>
      </c>
      <c r="AP180" s="122" t="s">
        <v>461</v>
      </c>
      <c r="AQ180" s="122"/>
      <c r="AR180" s="122"/>
      <c r="AS180" s="122"/>
      <c r="AT180" s="122"/>
      <c r="AU180" s="122"/>
      <c r="AV180" s="122" t="s">
        <v>1070</v>
      </c>
      <c r="AW180" s="122"/>
      <c r="AX180" s="122" t="s">
        <v>459</v>
      </c>
      <c r="AY180" s="122" t="s">
        <v>478</v>
      </c>
      <c r="AZ180" s="122"/>
      <c r="BA180" s="122">
        <v>2539</v>
      </c>
      <c r="BB180" s="122">
        <v>43392</v>
      </c>
      <c r="BC180" s="122"/>
      <c r="BD180" s="122">
        <v>46001</v>
      </c>
      <c r="BE180" s="122">
        <v>2146</v>
      </c>
      <c r="BF180" s="122"/>
      <c r="BG180" s="124" t="str">
        <f t="shared" si="2"/>
        <v>Y</v>
      </c>
    </row>
    <row r="181" spans="2:59" x14ac:dyDescent="0.2">
      <c r="B181" s="122" t="s">
        <v>210</v>
      </c>
      <c r="C181" s="122" t="s">
        <v>1067</v>
      </c>
      <c r="D181" s="122" t="s">
        <v>1071</v>
      </c>
      <c r="E181" s="122"/>
      <c r="F181" s="122" t="s">
        <v>456</v>
      </c>
      <c r="G181" s="122" t="s">
        <v>456</v>
      </c>
      <c r="H181" s="122"/>
      <c r="I181" s="122" t="s">
        <v>1072</v>
      </c>
      <c r="J181" s="122"/>
      <c r="K181" s="122" t="s">
        <v>1073</v>
      </c>
      <c r="L181" s="122">
        <v>1077661</v>
      </c>
      <c r="M181" s="122"/>
      <c r="N181" s="122"/>
      <c r="O181" s="122"/>
      <c r="P181" s="122" t="s">
        <v>459</v>
      </c>
      <c r="Q181" s="122"/>
      <c r="R181" s="122"/>
      <c r="S181" s="122" t="s">
        <v>659</v>
      </c>
      <c r="T181" s="122"/>
      <c r="U181" s="122"/>
      <c r="V181" s="122"/>
      <c r="W181" s="122"/>
      <c r="X181" s="122"/>
      <c r="Y181" s="122"/>
      <c r="Z181" s="122"/>
      <c r="AA181" s="122"/>
      <c r="AB181" s="122"/>
      <c r="AC181" s="122"/>
      <c r="AD181" s="122"/>
      <c r="AE181" s="122"/>
      <c r="AF181" s="122"/>
      <c r="AG181" s="122" t="s">
        <v>461</v>
      </c>
      <c r="AH181" s="122" t="s">
        <v>461</v>
      </c>
      <c r="AI181" s="122" t="s">
        <v>461</v>
      </c>
      <c r="AJ181" s="122" t="s">
        <v>461</v>
      </c>
      <c r="AK181" s="122" t="s">
        <v>461</v>
      </c>
      <c r="AL181" s="122" t="s">
        <v>461</v>
      </c>
      <c r="AM181" s="122" t="s">
        <v>461</v>
      </c>
      <c r="AN181" s="122" t="s">
        <v>461</v>
      </c>
      <c r="AO181" s="122" t="s">
        <v>461</v>
      </c>
      <c r="AP181" s="122" t="s">
        <v>461</v>
      </c>
      <c r="AQ181" s="122"/>
      <c r="AR181" s="122"/>
      <c r="AS181" s="122"/>
      <c r="AT181" s="122"/>
      <c r="AU181" s="122"/>
      <c r="AV181" s="122" t="s">
        <v>1070</v>
      </c>
      <c r="AW181" s="122"/>
      <c r="AX181" s="122" t="s">
        <v>459</v>
      </c>
      <c r="AY181" s="122" t="s">
        <v>478</v>
      </c>
      <c r="AZ181" s="122"/>
      <c r="BA181" s="122">
        <v>2539</v>
      </c>
      <c r="BB181" s="122">
        <v>43392</v>
      </c>
      <c r="BC181" s="122"/>
      <c r="BD181" s="122">
        <v>46001</v>
      </c>
      <c r="BE181" s="122">
        <v>2146</v>
      </c>
      <c r="BF181" s="122"/>
      <c r="BG181" s="124" t="str">
        <f t="shared" si="2"/>
        <v>Y</v>
      </c>
    </row>
    <row r="182" spans="2:59" x14ac:dyDescent="0.2">
      <c r="B182" s="122" t="s">
        <v>1074</v>
      </c>
      <c r="C182" s="122" t="s">
        <v>1075</v>
      </c>
      <c r="D182" s="122"/>
      <c r="E182" s="122"/>
      <c r="F182" s="122" t="s">
        <v>449</v>
      </c>
      <c r="G182" s="122" t="s">
        <v>449</v>
      </c>
      <c r="H182" s="122"/>
      <c r="I182" s="122"/>
      <c r="J182" s="122"/>
      <c r="K182" s="122"/>
      <c r="L182" s="122"/>
      <c r="M182" s="122"/>
      <c r="N182" s="122"/>
      <c r="O182" s="122"/>
      <c r="P182" s="122"/>
      <c r="Q182" s="122"/>
      <c r="R182" s="122"/>
      <c r="S182" s="122"/>
      <c r="T182" s="122"/>
      <c r="U182" s="122"/>
      <c r="V182" s="122"/>
      <c r="W182" s="122"/>
      <c r="X182" s="122"/>
      <c r="Y182" s="122"/>
      <c r="Z182" s="122"/>
      <c r="AA182" s="122">
        <v>2</v>
      </c>
      <c r="AB182" s="122"/>
      <c r="AC182" s="122"/>
      <c r="AD182" s="122"/>
      <c r="AE182" s="122"/>
      <c r="AF182" s="122"/>
      <c r="AG182" s="122" t="s">
        <v>450</v>
      </c>
      <c r="AH182" s="122" t="s">
        <v>450</v>
      </c>
      <c r="AI182" s="122" t="s">
        <v>450</v>
      </c>
      <c r="AJ182" s="122" t="s">
        <v>450</v>
      </c>
      <c r="AK182" s="122" t="s">
        <v>450</v>
      </c>
      <c r="AL182" s="122" t="s">
        <v>450</v>
      </c>
      <c r="AM182" s="122" t="s">
        <v>450</v>
      </c>
      <c r="AN182" s="122" t="s">
        <v>450</v>
      </c>
      <c r="AO182" s="122" t="s">
        <v>450</v>
      </c>
      <c r="AP182" s="122" t="s">
        <v>450</v>
      </c>
      <c r="AQ182" s="122"/>
      <c r="AR182" s="122"/>
      <c r="AS182" s="122"/>
      <c r="AT182" s="122"/>
      <c r="AU182" s="122"/>
      <c r="AV182" s="122"/>
      <c r="AW182" s="122"/>
      <c r="AX182" s="122"/>
      <c r="AY182" s="122"/>
      <c r="AZ182" s="122"/>
      <c r="BA182" s="122"/>
      <c r="BB182" s="122"/>
      <c r="BC182" s="122"/>
      <c r="BD182" s="122"/>
      <c r="BE182" s="122"/>
      <c r="BF182" s="122"/>
      <c r="BG182" s="124" t="str">
        <f t="shared" si="2"/>
        <v>N</v>
      </c>
    </row>
    <row r="183" spans="2:59" x14ac:dyDescent="0.2">
      <c r="B183" s="122" t="s">
        <v>213</v>
      </c>
      <c r="C183" s="122" t="s">
        <v>1076</v>
      </c>
      <c r="D183" s="122"/>
      <c r="E183" s="122"/>
      <c r="F183" s="122" t="s">
        <v>456</v>
      </c>
      <c r="G183" s="122" t="s">
        <v>456</v>
      </c>
      <c r="H183" s="122"/>
      <c r="I183" s="122" t="s">
        <v>1077</v>
      </c>
      <c r="J183" s="122"/>
      <c r="K183" s="122" t="s">
        <v>1078</v>
      </c>
      <c r="L183" s="122">
        <v>1125486</v>
      </c>
      <c r="M183" s="122"/>
      <c r="N183" s="122"/>
      <c r="O183" s="122"/>
      <c r="P183" s="122" t="s">
        <v>459</v>
      </c>
      <c r="Q183" s="122"/>
      <c r="R183" s="122"/>
      <c r="S183" s="122" t="s">
        <v>483</v>
      </c>
      <c r="T183" s="122"/>
      <c r="U183" s="122"/>
      <c r="V183" s="122"/>
      <c r="W183" s="122"/>
      <c r="X183" s="122"/>
      <c r="Y183" s="122"/>
      <c r="Z183" s="122"/>
      <c r="AA183" s="122"/>
      <c r="AB183" s="122"/>
      <c r="AC183" s="122"/>
      <c r="AD183" s="122"/>
      <c r="AE183" s="122"/>
      <c r="AF183" s="122"/>
      <c r="AG183" s="122" t="s">
        <v>461</v>
      </c>
      <c r="AH183" s="122" t="s">
        <v>461</v>
      </c>
      <c r="AI183" s="122" t="s">
        <v>461</v>
      </c>
      <c r="AJ183" s="122" t="s">
        <v>461</v>
      </c>
      <c r="AK183" s="122" t="s">
        <v>461</v>
      </c>
      <c r="AL183" s="122" t="s">
        <v>461</v>
      </c>
      <c r="AM183" s="122" t="s">
        <v>461</v>
      </c>
      <c r="AN183" s="122" t="s">
        <v>461</v>
      </c>
      <c r="AO183" s="122" t="s">
        <v>461</v>
      </c>
      <c r="AP183" s="122" t="s">
        <v>461</v>
      </c>
      <c r="AQ183" s="122"/>
      <c r="AR183" s="122"/>
      <c r="AS183" s="122"/>
      <c r="AT183" s="122"/>
      <c r="AU183" s="122"/>
      <c r="AV183" s="122" t="s">
        <v>1079</v>
      </c>
      <c r="AW183" s="122"/>
      <c r="AX183" s="122" t="s">
        <v>459</v>
      </c>
      <c r="AY183" s="122" t="s">
        <v>478</v>
      </c>
      <c r="AZ183" s="122"/>
      <c r="BA183" s="122">
        <v>2539</v>
      </c>
      <c r="BB183" s="122">
        <v>44224</v>
      </c>
      <c r="BC183" s="122"/>
      <c r="BD183" s="122">
        <v>46028</v>
      </c>
      <c r="BE183" s="122">
        <v>2146</v>
      </c>
      <c r="BF183" s="122"/>
      <c r="BG183" s="124" t="str">
        <f t="shared" si="2"/>
        <v>Y</v>
      </c>
    </row>
    <row r="184" spans="2:59" x14ac:dyDescent="0.2">
      <c r="B184" s="122" t="s">
        <v>178</v>
      </c>
      <c r="C184" s="122" t="s">
        <v>1080</v>
      </c>
      <c r="D184" s="122"/>
      <c r="E184" s="122"/>
      <c r="F184" s="122" t="s">
        <v>449</v>
      </c>
      <c r="G184" s="122"/>
      <c r="H184" s="122"/>
      <c r="I184" s="122"/>
      <c r="J184" s="122"/>
      <c r="K184" s="122"/>
      <c r="L184" s="122">
        <v>737909</v>
      </c>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t="s">
        <v>450</v>
      </c>
      <c r="AH184" s="122" t="s">
        <v>450</v>
      </c>
      <c r="AI184" s="122" t="s">
        <v>450</v>
      </c>
      <c r="AJ184" s="122" t="s">
        <v>450</v>
      </c>
      <c r="AK184" s="122" t="s">
        <v>450</v>
      </c>
      <c r="AL184" s="122" t="s">
        <v>450</v>
      </c>
      <c r="AM184" s="122" t="s">
        <v>450</v>
      </c>
      <c r="AN184" s="122" t="s">
        <v>450</v>
      </c>
      <c r="AO184" s="122" t="s">
        <v>450</v>
      </c>
      <c r="AP184" s="122" t="s">
        <v>450</v>
      </c>
      <c r="AQ184" s="122"/>
      <c r="AR184" s="122"/>
      <c r="AS184" s="122"/>
      <c r="AT184" s="122"/>
      <c r="AU184" s="122"/>
      <c r="AV184" s="122"/>
      <c r="AW184" s="122"/>
      <c r="AX184" s="122"/>
      <c r="AY184" s="122"/>
      <c r="AZ184" s="122"/>
      <c r="BA184" s="122"/>
      <c r="BB184" s="122"/>
      <c r="BC184" s="122"/>
      <c r="BD184" s="122"/>
      <c r="BE184" s="122"/>
      <c r="BF184" s="122"/>
      <c r="BG184" s="124" t="str">
        <f t="shared" si="2"/>
        <v>N</v>
      </c>
    </row>
    <row r="185" spans="2:59" x14ac:dyDescent="0.2">
      <c r="B185" s="122" t="s">
        <v>1081</v>
      </c>
      <c r="C185" s="122" t="s">
        <v>1082</v>
      </c>
      <c r="D185" s="122"/>
      <c r="E185" s="122"/>
      <c r="F185" s="122" t="s">
        <v>554</v>
      </c>
      <c r="G185" s="122" t="s">
        <v>456</v>
      </c>
      <c r="H185" s="122"/>
      <c r="I185" s="122" t="s">
        <v>1083</v>
      </c>
      <c r="J185" s="122"/>
      <c r="K185" s="122" t="s">
        <v>1084</v>
      </c>
      <c r="L185" s="122">
        <v>936596</v>
      </c>
      <c r="M185" s="122"/>
      <c r="N185" s="122"/>
      <c r="O185" s="122"/>
      <c r="P185" s="122" t="s">
        <v>1085</v>
      </c>
      <c r="Q185" s="122" t="s">
        <v>459</v>
      </c>
      <c r="R185" s="122"/>
      <c r="S185" s="122" t="s">
        <v>690</v>
      </c>
      <c r="T185" s="122"/>
      <c r="U185" s="122"/>
      <c r="V185" s="122"/>
      <c r="W185" s="122"/>
      <c r="X185" s="122"/>
      <c r="Y185" s="122"/>
      <c r="Z185" s="122"/>
      <c r="AA185" s="122"/>
      <c r="AB185" s="122"/>
      <c r="AC185" s="122"/>
      <c r="AD185" s="122"/>
      <c r="AE185" s="122"/>
      <c r="AF185" s="122"/>
      <c r="AG185" s="122" t="s">
        <v>450</v>
      </c>
      <c r="AH185" s="122" t="s">
        <v>450</v>
      </c>
      <c r="AI185" s="122" t="s">
        <v>450</v>
      </c>
      <c r="AJ185" s="122" t="s">
        <v>450</v>
      </c>
      <c r="AK185" s="122" t="s">
        <v>450</v>
      </c>
      <c r="AL185" s="122" t="s">
        <v>450</v>
      </c>
      <c r="AM185" s="122" t="s">
        <v>450</v>
      </c>
      <c r="AN185" s="122" t="s">
        <v>450</v>
      </c>
      <c r="AO185" s="122" t="s">
        <v>450</v>
      </c>
      <c r="AP185" s="122" t="s">
        <v>450</v>
      </c>
      <c r="AQ185" s="122"/>
      <c r="AR185" s="122"/>
      <c r="AS185" s="122"/>
      <c r="AT185" s="122"/>
      <c r="AU185" s="122"/>
      <c r="AV185" s="122" t="s">
        <v>1086</v>
      </c>
      <c r="AW185" s="122"/>
      <c r="AX185" s="122" t="s">
        <v>1087</v>
      </c>
      <c r="AY185" s="122" t="s">
        <v>478</v>
      </c>
      <c r="AZ185" s="122"/>
      <c r="BA185" s="122"/>
      <c r="BB185" s="122">
        <v>42375</v>
      </c>
      <c r="BC185" s="122"/>
      <c r="BD185" s="122">
        <v>45629</v>
      </c>
      <c r="BE185" s="122">
        <v>2210</v>
      </c>
      <c r="BF185" s="122"/>
      <c r="BG185" s="124" t="str">
        <f t="shared" si="2"/>
        <v>N</v>
      </c>
    </row>
    <row r="186" spans="2:59" x14ac:dyDescent="0.2">
      <c r="B186" s="122" t="s">
        <v>215</v>
      </c>
      <c r="C186" s="122" t="s">
        <v>1088</v>
      </c>
      <c r="D186" s="122"/>
      <c r="E186" s="122"/>
      <c r="F186" s="122" t="s">
        <v>456</v>
      </c>
      <c r="G186" s="122" t="s">
        <v>456</v>
      </c>
      <c r="H186" s="122" t="s">
        <v>1089</v>
      </c>
      <c r="I186" s="122" t="s">
        <v>1090</v>
      </c>
      <c r="J186" s="122"/>
      <c r="K186" s="122" t="s">
        <v>1091</v>
      </c>
      <c r="L186" s="122">
        <v>925985</v>
      </c>
      <c r="M186" s="122" t="s">
        <v>1092</v>
      </c>
      <c r="N186" s="122"/>
      <c r="O186" s="122"/>
      <c r="P186" s="122" t="s">
        <v>459</v>
      </c>
      <c r="Q186" s="122"/>
      <c r="R186" s="122"/>
      <c r="S186" s="122" t="s">
        <v>592</v>
      </c>
      <c r="T186" s="122" t="s">
        <v>1093</v>
      </c>
      <c r="U186" s="122" t="s">
        <v>545</v>
      </c>
      <c r="V186" s="122"/>
      <c r="W186" s="122" t="s">
        <v>1094</v>
      </c>
      <c r="X186" s="122"/>
      <c r="Y186" s="122"/>
      <c r="Z186" s="122"/>
      <c r="AA186" s="122"/>
      <c r="AB186" s="122"/>
      <c r="AC186" s="122"/>
      <c r="AD186" s="122"/>
      <c r="AE186" s="122"/>
      <c r="AF186" s="122"/>
      <c r="AG186" s="122" t="s">
        <v>461</v>
      </c>
      <c r="AH186" s="122" t="s">
        <v>461</v>
      </c>
      <c r="AI186" s="122" t="s">
        <v>461</v>
      </c>
      <c r="AJ186" s="122" t="s">
        <v>461</v>
      </c>
      <c r="AK186" s="122" t="s">
        <v>461</v>
      </c>
      <c r="AL186" s="122" t="s">
        <v>461</v>
      </c>
      <c r="AM186" s="122" t="s">
        <v>461</v>
      </c>
      <c r="AN186" s="122" t="s">
        <v>461</v>
      </c>
      <c r="AO186" s="122" t="s">
        <v>461</v>
      </c>
      <c r="AP186" s="122" t="s">
        <v>461</v>
      </c>
      <c r="AQ186" s="122"/>
      <c r="AR186" s="122"/>
      <c r="AS186" s="122"/>
      <c r="AT186" s="122"/>
      <c r="AU186" s="122"/>
      <c r="AV186" s="122" t="s">
        <v>1095</v>
      </c>
      <c r="AW186" s="122"/>
      <c r="AX186" s="122" t="s">
        <v>565</v>
      </c>
      <c r="AY186" s="122" t="s">
        <v>478</v>
      </c>
      <c r="AZ186" s="122"/>
      <c r="BA186" s="122">
        <v>2539</v>
      </c>
      <c r="BB186" s="122">
        <v>41608</v>
      </c>
      <c r="BC186" s="122"/>
      <c r="BD186" s="122">
        <v>46005</v>
      </c>
      <c r="BE186" s="122">
        <v>2146</v>
      </c>
      <c r="BF186" s="122"/>
      <c r="BG186" s="124" t="str">
        <f t="shared" si="2"/>
        <v>Y</v>
      </c>
    </row>
    <row r="187" spans="2:59" x14ac:dyDescent="0.2">
      <c r="B187" s="122" t="s">
        <v>1096</v>
      </c>
      <c r="C187" s="122" t="s">
        <v>1097</v>
      </c>
      <c r="D187" s="122"/>
      <c r="E187" s="122"/>
      <c r="F187" s="122" t="s">
        <v>449</v>
      </c>
      <c r="G187" s="122" t="s">
        <v>449</v>
      </c>
      <c r="H187" s="122"/>
      <c r="I187" s="122"/>
      <c r="J187" s="122"/>
      <c r="K187" s="122"/>
      <c r="L187" s="122">
        <v>673137</v>
      </c>
      <c r="M187" s="122"/>
      <c r="N187" s="122"/>
      <c r="O187" s="122"/>
      <c r="P187" s="122"/>
      <c r="Q187" s="122"/>
      <c r="R187" s="122"/>
      <c r="S187" s="122"/>
      <c r="T187" s="122"/>
      <c r="U187" s="122"/>
      <c r="V187" s="122"/>
      <c r="W187" s="122"/>
      <c r="X187" s="122"/>
      <c r="Y187" s="122"/>
      <c r="Z187" s="122"/>
      <c r="AA187" s="122"/>
      <c r="AB187" s="122"/>
      <c r="AC187" s="122"/>
      <c r="AD187" s="122"/>
      <c r="AE187" s="122"/>
      <c r="AF187" s="122"/>
      <c r="AG187" s="122" t="s">
        <v>450</v>
      </c>
      <c r="AH187" s="122" t="s">
        <v>450</v>
      </c>
      <c r="AI187" s="122" t="s">
        <v>450</v>
      </c>
      <c r="AJ187" s="122" t="s">
        <v>450</v>
      </c>
      <c r="AK187" s="122" t="s">
        <v>450</v>
      </c>
      <c r="AL187" s="122" t="s">
        <v>450</v>
      </c>
      <c r="AM187" s="122" t="s">
        <v>450</v>
      </c>
      <c r="AN187" s="122" t="s">
        <v>450</v>
      </c>
      <c r="AO187" s="122" t="s">
        <v>450</v>
      </c>
      <c r="AP187" s="122" t="s">
        <v>450</v>
      </c>
      <c r="AQ187" s="122"/>
      <c r="AR187" s="122"/>
      <c r="AS187" s="122"/>
      <c r="AT187" s="122"/>
      <c r="AU187" s="122"/>
      <c r="AV187" s="122"/>
      <c r="AW187" s="122"/>
      <c r="AX187" s="122"/>
      <c r="AY187" s="122"/>
      <c r="AZ187" s="122"/>
      <c r="BA187" s="122"/>
      <c r="BB187" s="122"/>
      <c r="BC187" s="122"/>
      <c r="BD187" s="122"/>
      <c r="BE187" s="122"/>
      <c r="BF187" s="122"/>
      <c r="BG187" s="124" t="str">
        <f t="shared" si="2"/>
        <v>N</v>
      </c>
    </row>
    <row r="188" spans="2:59" x14ac:dyDescent="0.2">
      <c r="B188" s="122" t="s">
        <v>217</v>
      </c>
      <c r="C188" s="122" t="s">
        <v>1098</v>
      </c>
      <c r="D188" s="122"/>
      <c r="E188" s="122"/>
      <c r="F188" s="122" t="s">
        <v>456</v>
      </c>
      <c r="G188" s="122" t="s">
        <v>456</v>
      </c>
      <c r="H188" s="122"/>
      <c r="I188" s="122" t="s">
        <v>1099</v>
      </c>
      <c r="J188" s="122"/>
      <c r="K188" s="122" t="s">
        <v>1100</v>
      </c>
      <c r="L188" s="122">
        <v>751774</v>
      </c>
      <c r="M188" s="122"/>
      <c r="N188" s="122"/>
      <c r="O188" s="122"/>
      <c r="P188" s="122" t="s">
        <v>459</v>
      </c>
      <c r="Q188" s="122"/>
      <c r="R188" s="122"/>
      <c r="S188" s="122" t="s">
        <v>483</v>
      </c>
      <c r="T188" s="122"/>
      <c r="U188" s="122"/>
      <c r="V188" s="122"/>
      <c r="W188" s="122"/>
      <c r="X188" s="122"/>
      <c r="Y188" s="122"/>
      <c r="Z188" s="122"/>
      <c r="AA188" s="122"/>
      <c r="AB188" s="122"/>
      <c r="AC188" s="122"/>
      <c r="AD188" s="122"/>
      <c r="AE188" s="122"/>
      <c r="AF188" s="122"/>
      <c r="AG188" s="122" t="s">
        <v>461</v>
      </c>
      <c r="AH188" s="122" t="s">
        <v>461</v>
      </c>
      <c r="AI188" s="122" t="s">
        <v>461</v>
      </c>
      <c r="AJ188" s="122" t="s">
        <v>461</v>
      </c>
      <c r="AK188" s="122" t="s">
        <v>461</v>
      </c>
      <c r="AL188" s="122" t="s">
        <v>461</v>
      </c>
      <c r="AM188" s="122" t="s">
        <v>461</v>
      </c>
      <c r="AN188" s="122" t="s">
        <v>461</v>
      </c>
      <c r="AO188" s="122" t="s">
        <v>461</v>
      </c>
      <c r="AP188" s="122" t="s">
        <v>461</v>
      </c>
      <c r="AQ188" s="122"/>
      <c r="AR188" s="122"/>
      <c r="AS188" s="122"/>
      <c r="AT188" s="122"/>
      <c r="AU188" s="122"/>
      <c r="AV188" s="122" t="s">
        <v>1101</v>
      </c>
      <c r="AW188" s="122"/>
      <c r="AX188" s="122" t="s">
        <v>459</v>
      </c>
      <c r="AY188" s="122" t="s">
        <v>478</v>
      </c>
      <c r="AZ188" s="122"/>
      <c r="BA188" s="122">
        <v>2539</v>
      </c>
      <c r="BB188" s="122">
        <v>44637</v>
      </c>
      <c r="BC188" s="122"/>
      <c r="BD188" s="122">
        <v>46010</v>
      </c>
      <c r="BE188" s="122">
        <v>2146</v>
      </c>
      <c r="BF188" s="122"/>
      <c r="BG188" s="124" t="str">
        <f t="shared" si="2"/>
        <v>Y</v>
      </c>
    </row>
    <row r="189" spans="2:59" x14ac:dyDescent="0.2">
      <c r="B189" s="122" t="s">
        <v>358</v>
      </c>
      <c r="C189" s="122" t="s">
        <v>1102</v>
      </c>
      <c r="D189" s="122" t="s">
        <v>1103</v>
      </c>
      <c r="E189" s="122"/>
      <c r="F189" s="122" t="s">
        <v>456</v>
      </c>
      <c r="G189" s="122" t="s">
        <v>456</v>
      </c>
      <c r="H189" s="122"/>
      <c r="I189" s="122" t="s">
        <v>1104</v>
      </c>
      <c r="J189" s="122"/>
      <c r="K189" s="122" t="s">
        <v>1105</v>
      </c>
      <c r="L189" s="122">
        <v>1231642</v>
      </c>
      <c r="M189" s="122"/>
      <c r="N189" s="122"/>
      <c r="O189" s="122"/>
      <c r="P189" s="122"/>
      <c r="Q189" s="122"/>
      <c r="R189" s="122"/>
      <c r="S189" s="122" t="s">
        <v>1106</v>
      </c>
      <c r="T189" s="122"/>
      <c r="U189" s="122"/>
      <c r="V189" s="122"/>
      <c r="W189" s="122"/>
      <c r="X189" s="122"/>
      <c r="Y189" s="122"/>
      <c r="Z189" s="122"/>
      <c r="AA189" s="122">
        <v>1</v>
      </c>
      <c r="AB189" s="122"/>
      <c r="AC189" s="122"/>
      <c r="AD189" s="122"/>
      <c r="AE189" s="122"/>
      <c r="AF189" s="122"/>
      <c r="AG189" s="122" t="s">
        <v>461</v>
      </c>
      <c r="AH189" s="122" t="s">
        <v>461</v>
      </c>
      <c r="AI189" s="122" t="s">
        <v>461</v>
      </c>
      <c r="AJ189" s="122" t="s">
        <v>461</v>
      </c>
      <c r="AK189" s="122" t="s">
        <v>461</v>
      </c>
      <c r="AL189" s="122" t="s">
        <v>461</v>
      </c>
      <c r="AM189" s="122" t="s">
        <v>461</v>
      </c>
      <c r="AN189" s="122" t="s">
        <v>461</v>
      </c>
      <c r="AO189" s="122" t="s">
        <v>461</v>
      </c>
      <c r="AP189" s="122" t="s">
        <v>461</v>
      </c>
      <c r="AQ189" s="122"/>
      <c r="AR189" s="122"/>
      <c r="AS189" s="122"/>
      <c r="AT189" s="122"/>
      <c r="AU189" s="122"/>
      <c r="AV189" s="122" t="s">
        <v>1107</v>
      </c>
      <c r="AW189" s="122"/>
      <c r="AX189" s="122" t="s">
        <v>459</v>
      </c>
      <c r="AY189" s="122" t="s">
        <v>478</v>
      </c>
      <c r="AZ189" s="122"/>
      <c r="BA189" s="122">
        <v>2539</v>
      </c>
      <c r="BB189" s="122">
        <v>45783</v>
      </c>
      <c r="BC189" s="122"/>
      <c r="BD189" s="122">
        <v>46008</v>
      </c>
      <c r="BE189" s="122">
        <v>2146</v>
      </c>
      <c r="BF189" s="122"/>
      <c r="BG189" s="124" t="str">
        <f t="shared" si="2"/>
        <v>Y</v>
      </c>
    </row>
    <row r="190" spans="2:59" x14ac:dyDescent="0.2">
      <c r="B190" s="122" t="s">
        <v>1108</v>
      </c>
      <c r="C190" s="122" t="s">
        <v>1109</v>
      </c>
      <c r="D190" s="122"/>
      <c r="E190" s="122"/>
      <c r="F190" s="122" t="s">
        <v>449</v>
      </c>
      <c r="G190" s="122"/>
      <c r="H190" s="122"/>
      <c r="I190" s="122"/>
      <c r="J190" s="122"/>
      <c r="K190" s="122"/>
      <c r="L190" s="122">
        <v>716383</v>
      </c>
      <c r="M190" s="122"/>
      <c r="N190" s="122"/>
      <c r="O190" s="122"/>
      <c r="P190" s="122"/>
      <c r="Q190" s="122"/>
      <c r="R190" s="122"/>
      <c r="S190" s="122"/>
      <c r="T190" s="122"/>
      <c r="U190" s="122"/>
      <c r="V190" s="122"/>
      <c r="W190" s="122"/>
      <c r="X190" s="122"/>
      <c r="Y190" s="122"/>
      <c r="Z190" s="122"/>
      <c r="AA190" s="122"/>
      <c r="AB190" s="122"/>
      <c r="AC190" s="122"/>
      <c r="AD190" s="122"/>
      <c r="AE190" s="122"/>
      <c r="AF190" s="122"/>
      <c r="AG190" s="122" t="s">
        <v>450</v>
      </c>
      <c r="AH190" s="122" t="s">
        <v>450</v>
      </c>
      <c r="AI190" s="122" t="s">
        <v>450</v>
      </c>
      <c r="AJ190" s="122" t="s">
        <v>450</v>
      </c>
      <c r="AK190" s="122" t="s">
        <v>450</v>
      </c>
      <c r="AL190" s="122" t="s">
        <v>450</v>
      </c>
      <c r="AM190" s="122" t="s">
        <v>450</v>
      </c>
      <c r="AN190" s="122" t="s">
        <v>450</v>
      </c>
      <c r="AO190" s="122" t="s">
        <v>450</v>
      </c>
      <c r="AP190" s="122" t="s">
        <v>450</v>
      </c>
      <c r="AQ190" s="122"/>
      <c r="AR190" s="122"/>
      <c r="AS190" s="122"/>
      <c r="AT190" s="122"/>
      <c r="AU190" s="122"/>
      <c r="AV190" s="122"/>
      <c r="AW190" s="122"/>
      <c r="AX190" s="122"/>
      <c r="AY190" s="122"/>
      <c r="AZ190" s="122"/>
      <c r="BA190" s="122"/>
      <c r="BB190" s="122"/>
      <c r="BC190" s="122"/>
      <c r="BD190" s="122"/>
      <c r="BE190" s="122"/>
      <c r="BF190" s="122"/>
      <c r="BG190" s="124" t="str">
        <f t="shared" si="2"/>
        <v>N</v>
      </c>
    </row>
    <row r="191" spans="2:59" x14ac:dyDescent="0.2">
      <c r="B191" s="122" t="s">
        <v>1110</v>
      </c>
      <c r="C191" s="122" t="s">
        <v>1111</v>
      </c>
      <c r="D191" s="122"/>
      <c r="E191" s="122"/>
      <c r="F191" s="122" t="s">
        <v>449</v>
      </c>
      <c r="G191" s="122"/>
      <c r="H191" s="122"/>
      <c r="I191" s="122"/>
      <c r="J191" s="122"/>
      <c r="K191" s="122"/>
      <c r="L191" s="122">
        <v>976601</v>
      </c>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t="s">
        <v>450</v>
      </c>
      <c r="AH191" s="122" t="s">
        <v>450</v>
      </c>
      <c r="AI191" s="122" t="s">
        <v>450</v>
      </c>
      <c r="AJ191" s="122" t="s">
        <v>450</v>
      </c>
      <c r="AK191" s="122" t="s">
        <v>450</v>
      </c>
      <c r="AL191" s="122" t="s">
        <v>450</v>
      </c>
      <c r="AM191" s="122" t="s">
        <v>450</v>
      </c>
      <c r="AN191" s="122" t="s">
        <v>450</v>
      </c>
      <c r="AO191" s="122" t="s">
        <v>450</v>
      </c>
      <c r="AP191" s="122" t="s">
        <v>450</v>
      </c>
      <c r="AQ191" s="122"/>
      <c r="AR191" s="122"/>
      <c r="AS191" s="122"/>
      <c r="AT191" s="122"/>
      <c r="AU191" s="122"/>
      <c r="AV191" s="122"/>
      <c r="AW191" s="122"/>
      <c r="AX191" s="122"/>
      <c r="AY191" s="122"/>
      <c r="AZ191" s="122"/>
      <c r="BA191" s="122"/>
      <c r="BB191" s="122"/>
      <c r="BC191" s="122"/>
      <c r="BD191" s="122"/>
      <c r="BE191" s="122"/>
      <c r="BF191" s="122"/>
      <c r="BG191" s="124" t="str">
        <f t="shared" si="2"/>
        <v>N</v>
      </c>
    </row>
    <row r="192" spans="2:59" x14ac:dyDescent="0.2">
      <c r="B192" s="122" t="s">
        <v>219</v>
      </c>
      <c r="C192" s="122" t="s">
        <v>1112</v>
      </c>
      <c r="D192" s="122"/>
      <c r="E192" s="122"/>
      <c r="F192" s="122" t="s">
        <v>456</v>
      </c>
      <c r="G192" s="122" t="s">
        <v>456</v>
      </c>
      <c r="H192" s="122">
        <v>4</v>
      </c>
      <c r="I192" s="122" t="s">
        <v>1113</v>
      </c>
      <c r="J192" s="122"/>
      <c r="K192" s="122" t="s">
        <v>1114</v>
      </c>
      <c r="L192" s="122">
        <v>1200542</v>
      </c>
      <c r="M192" s="122"/>
      <c r="N192" s="122"/>
      <c r="O192" s="122"/>
      <c r="P192" s="122"/>
      <c r="Q192" s="122"/>
      <c r="R192" s="122"/>
      <c r="S192" s="122"/>
      <c r="T192" s="122"/>
      <c r="U192" s="122"/>
      <c r="V192" s="122"/>
      <c r="W192" s="122"/>
      <c r="X192" s="122"/>
      <c r="Y192" s="122"/>
      <c r="Z192" s="122"/>
      <c r="AA192" s="122">
        <v>1</v>
      </c>
      <c r="AB192" s="122"/>
      <c r="AC192" s="122"/>
      <c r="AD192" s="122"/>
      <c r="AE192" s="122"/>
      <c r="AF192" s="122"/>
      <c r="AG192" s="122" t="s">
        <v>461</v>
      </c>
      <c r="AH192" s="122" t="s">
        <v>461</v>
      </c>
      <c r="AI192" s="122" t="s">
        <v>461</v>
      </c>
      <c r="AJ192" s="122" t="s">
        <v>461</v>
      </c>
      <c r="AK192" s="122" t="s">
        <v>461</v>
      </c>
      <c r="AL192" s="122" t="s">
        <v>461</v>
      </c>
      <c r="AM192" s="122" t="s">
        <v>461</v>
      </c>
      <c r="AN192" s="122" t="s">
        <v>461</v>
      </c>
      <c r="AO192" s="122" t="s">
        <v>461</v>
      </c>
      <c r="AP192" s="122" t="s">
        <v>461</v>
      </c>
      <c r="AQ192" s="122"/>
      <c r="AR192" s="122"/>
      <c r="AS192" s="122"/>
      <c r="AT192" s="122"/>
      <c r="AU192" s="122"/>
      <c r="AV192" s="122" t="s">
        <v>1115</v>
      </c>
      <c r="AW192" s="122"/>
      <c r="AX192" s="122" t="s">
        <v>565</v>
      </c>
      <c r="AY192" s="122" t="s">
        <v>478</v>
      </c>
      <c r="AZ192" s="122"/>
      <c r="BA192" s="122">
        <v>2539</v>
      </c>
      <c r="BB192" s="122">
        <v>45366</v>
      </c>
      <c r="BC192" s="122"/>
      <c r="BD192" s="122">
        <v>45688</v>
      </c>
      <c r="BE192" s="122">
        <v>2146</v>
      </c>
      <c r="BF192" s="122"/>
      <c r="BG192" s="124" t="str">
        <f t="shared" si="2"/>
        <v>Y</v>
      </c>
    </row>
    <row r="193" spans="2:59" x14ac:dyDescent="0.2">
      <c r="B193" s="122" t="s">
        <v>220</v>
      </c>
      <c r="C193" s="122" t="s">
        <v>1112</v>
      </c>
      <c r="D193" s="122"/>
      <c r="E193" s="122"/>
      <c r="F193" s="122" t="s">
        <v>456</v>
      </c>
      <c r="G193" s="122" t="s">
        <v>456</v>
      </c>
      <c r="H193" s="122">
        <v>4</v>
      </c>
      <c r="I193" s="122" t="s">
        <v>1116</v>
      </c>
      <c r="J193" s="122"/>
      <c r="K193" s="122" t="s">
        <v>1117</v>
      </c>
      <c r="L193" s="122">
        <v>1200550</v>
      </c>
      <c r="M193" s="122"/>
      <c r="N193" s="122"/>
      <c r="O193" s="122"/>
      <c r="P193" s="122"/>
      <c r="Q193" s="122"/>
      <c r="R193" s="122"/>
      <c r="S193" s="122" t="s">
        <v>563</v>
      </c>
      <c r="T193" s="122" t="s">
        <v>219</v>
      </c>
      <c r="U193" s="122" t="s">
        <v>1118</v>
      </c>
      <c r="V193" s="122" t="s">
        <v>1114</v>
      </c>
      <c r="W193" s="122"/>
      <c r="X193" s="122"/>
      <c r="Y193" s="122"/>
      <c r="Z193" s="122"/>
      <c r="AA193" s="122">
        <v>1</v>
      </c>
      <c r="AB193" s="122"/>
      <c r="AC193" s="122"/>
      <c r="AD193" s="122"/>
      <c r="AE193" s="122"/>
      <c r="AF193" s="122"/>
      <c r="AG193" s="122" t="s">
        <v>461</v>
      </c>
      <c r="AH193" s="122" t="s">
        <v>461</v>
      </c>
      <c r="AI193" s="122" t="s">
        <v>461</v>
      </c>
      <c r="AJ193" s="122" t="s">
        <v>461</v>
      </c>
      <c r="AK193" s="122" t="s">
        <v>461</v>
      </c>
      <c r="AL193" s="122" t="s">
        <v>461</v>
      </c>
      <c r="AM193" s="122" t="s">
        <v>461</v>
      </c>
      <c r="AN193" s="122" t="s">
        <v>461</v>
      </c>
      <c r="AO193" s="122" t="s">
        <v>461</v>
      </c>
      <c r="AP193" s="122" t="s">
        <v>461</v>
      </c>
      <c r="AQ193" s="122"/>
      <c r="AR193" s="122"/>
      <c r="AS193" s="122"/>
      <c r="AT193" s="122"/>
      <c r="AU193" s="122"/>
      <c r="AV193" s="122" t="s">
        <v>1119</v>
      </c>
      <c r="AW193" s="122"/>
      <c r="AX193" s="122" t="s">
        <v>565</v>
      </c>
      <c r="AY193" s="122" t="s">
        <v>478</v>
      </c>
      <c r="AZ193" s="122"/>
      <c r="BA193" s="122">
        <v>2539</v>
      </c>
      <c r="BB193" s="122">
        <v>45366</v>
      </c>
      <c r="BC193" s="122"/>
      <c r="BD193" s="122">
        <v>45694</v>
      </c>
      <c r="BE193" s="122">
        <v>2146</v>
      </c>
      <c r="BF193" s="122"/>
      <c r="BG193" s="124" t="str">
        <f t="shared" si="2"/>
        <v>Y</v>
      </c>
    </row>
    <row r="194" spans="2:59" x14ac:dyDescent="0.2">
      <c r="B194" s="122" t="s">
        <v>572</v>
      </c>
      <c r="C194" s="122" t="s">
        <v>1120</v>
      </c>
      <c r="D194" s="122"/>
      <c r="E194" s="122"/>
      <c r="F194" s="122" t="s">
        <v>554</v>
      </c>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c r="AE194" s="122"/>
      <c r="AF194" s="122"/>
      <c r="AG194" s="122" t="s">
        <v>450</v>
      </c>
      <c r="AH194" s="122" t="s">
        <v>450</v>
      </c>
      <c r="AI194" s="122" t="s">
        <v>450</v>
      </c>
      <c r="AJ194" s="122" t="s">
        <v>450</v>
      </c>
      <c r="AK194" s="122" t="s">
        <v>450</v>
      </c>
      <c r="AL194" s="122" t="s">
        <v>450</v>
      </c>
      <c r="AM194" s="122" t="s">
        <v>450</v>
      </c>
      <c r="AN194" s="122" t="s">
        <v>450</v>
      </c>
      <c r="AO194" s="122" t="s">
        <v>450</v>
      </c>
      <c r="AP194" s="122" t="s">
        <v>450</v>
      </c>
      <c r="AQ194" s="122"/>
      <c r="AR194" s="122"/>
      <c r="AS194" s="122"/>
      <c r="AT194" s="122"/>
      <c r="AU194" s="122"/>
      <c r="AV194" s="122"/>
      <c r="AW194" s="122"/>
      <c r="AX194" s="122"/>
      <c r="AY194" s="122"/>
      <c r="AZ194" s="122"/>
      <c r="BA194" s="122"/>
      <c r="BB194" s="122"/>
      <c r="BC194" s="122"/>
      <c r="BD194" s="122"/>
      <c r="BE194" s="122"/>
      <c r="BF194" s="122"/>
      <c r="BG194" s="124" t="str">
        <f t="shared" si="2"/>
        <v>N</v>
      </c>
    </row>
    <row r="195" spans="2:59" x14ac:dyDescent="0.2">
      <c r="B195" s="122" t="s">
        <v>222</v>
      </c>
      <c r="C195" s="122" t="s">
        <v>1120</v>
      </c>
      <c r="D195" s="122"/>
      <c r="E195" s="122"/>
      <c r="F195" s="122" t="s">
        <v>456</v>
      </c>
      <c r="G195" s="122" t="s">
        <v>456</v>
      </c>
      <c r="H195" s="122"/>
      <c r="I195" s="122" t="s">
        <v>1121</v>
      </c>
      <c r="J195" s="122" t="s">
        <v>1122</v>
      </c>
      <c r="K195" s="122" t="s">
        <v>1123</v>
      </c>
      <c r="L195" s="122">
        <v>672327</v>
      </c>
      <c r="M195" s="122" t="s">
        <v>1124</v>
      </c>
      <c r="N195" s="122"/>
      <c r="O195" s="122"/>
      <c r="P195" s="122" t="s">
        <v>459</v>
      </c>
      <c r="Q195" s="122"/>
      <c r="R195" s="122"/>
      <c r="S195" s="122" t="s">
        <v>515</v>
      </c>
      <c r="T195" s="122" t="s">
        <v>255</v>
      </c>
      <c r="U195" s="122" t="s">
        <v>545</v>
      </c>
      <c r="V195" s="122"/>
      <c r="W195" s="122" t="s">
        <v>1125</v>
      </c>
      <c r="X195" s="122"/>
      <c r="Y195" s="122"/>
      <c r="Z195" s="122"/>
      <c r="AA195" s="122"/>
      <c r="AB195" s="122"/>
      <c r="AC195" s="122"/>
      <c r="AD195" s="122"/>
      <c r="AE195" s="122"/>
      <c r="AF195" s="122"/>
      <c r="AG195" s="122" t="s">
        <v>461</v>
      </c>
      <c r="AH195" s="122" t="s">
        <v>461</v>
      </c>
      <c r="AI195" s="122" t="s">
        <v>461</v>
      </c>
      <c r="AJ195" s="122" t="s">
        <v>461</v>
      </c>
      <c r="AK195" s="122" t="s">
        <v>461</v>
      </c>
      <c r="AL195" s="122" t="s">
        <v>461</v>
      </c>
      <c r="AM195" s="122" t="s">
        <v>450</v>
      </c>
      <c r="AN195" s="122" t="s">
        <v>461</v>
      </c>
      <c r="AO195" s="122" t="s">
        <v>461</v>
      </c>
      <c r="AP195" s="122" t="s">
        <v>461</v>
      </c>
      <c r="AQ195" s="122"/>
      <c r="AR195" s="122"/>
      <c r="AS195" s="122"/>
      <c r="AT195" s="122"/>
      <c r="AU195" s="122"/>
      <c r="AV195" s="122" t="s">
        <v>1126</v>
      </c>
      <c r="AW195" s="122"/>
      <c r="AX195" s="122" t="s">
        <v>565</v>
      </c>
      <c r="AY195" s="122" t="s">
        <v>478</v>
      </c>
      <c r="AZ195" s="122"/>
      <c r="BA195" s="122">
        <v>2539</v>
      </c>
      <c r="BB195" s="122">
        <v>38017</v>
      </c>
      <c r="BC195" s="122"/>
      <c r="BD195" s="122">
        <v>46005</v>
      </c>
      <c r="BE195" s="122">
        <v>2146</v>
      </c>
      <c r="BF195" s="122"/>
      <c r="BG195" s="124" t="str">
        <f t="shared" si="2"/>
        <v>Y</v>
      </c>
    </row>
    <row r="196" spans="2:59" x14ac:dyDescent="0.2">
      <c r="B196" s="122" t="s">
        <v>178</v>
      </c>
      <c r="C196" s="122" t="s">
        <v>1127</v>
      </c>
      <c r="D196" s="122" t="s">
        <v>1128</v>
      </c>
      <c r="E196" s="122"/>
      <c r="F196" s="122" t="s">
        <v>456</v>
      </c>
      <c r="G196" s="122" t="s">
        <v>456</v>
      </c>
      <c r="H196" s="122" t="s">
        <v>1011</v>
      </c>
      <c r="I196" s="122" t="s">
        <v>1129</v>
      </c>
      <c r="J196" s="122"/>
      <c r="K196" s="122" t="s">
        <v>1130</v>
      </c>
      <c r="L196" s="122">
        <v>1125508</v>
      </c>
      <c r="M196" s="122" t="s">
        <v>1131</v>
      </c>
      <c r="N196" s="122"/>
      <c r="O196" s="122"/>
      <c r="P196" s="122" t="s">
        <v>459</v>
      </c>
      <c r="Q196" s="122"/>
      <c r="R196" s="122"/>
      <c r="S196" s="122" t="s">
        <v>515</v>
      </c>
      <c r="T196" s="122" t="s">
        <v>1132</v>
      </c>
      <c r="U196" s="122" t="s">
        <v>1001</v>
      </c>
      <c r="V196" s="122"/>
      <c r="W196" s="122" t="s">
        <v>1133</v>
      </c>
      <c r="X196" s="122"/>
      <c r="Y196" s="122"/>
      <c r="Z196" s="122"/>
      <c r="AA196" s="122"/>
      <c r="AB196" s="122"/>
      <c r="AC196" s="122"/>
      <c r="AD196" s="122"/>
      <c r="AE196" s="122"/>
      <c r="AF196" s="122"/>
      <c r="AG196" s="122" t="s">
        <v>461</v>
      </c>
      <c r="AH196" s="122" t="s">
        <v>461</v>
      </c>
      <c r="AI196" s="122" t="s">
        <v>461</v>
      </c>
      <c r="AJ196" s="122" t="s">
        <v>461</v>
      </c>
      <c r="AK196" s="122" t="s">
        <v>461</v>
      </c>
      <c r="AL196" s="122" t="s">
        <v>461</v>
      </c>
      <c r="AM196" s="122" t="s">
        <v>461</v>
      </c>
      <c r="AN196" s="122" t="s">
        <v>461</v>
      </c>
      <c r="AO196" s="122" t="s">
        <v>461</v>
      </c>
      <c r="AP196" s="122" t="s">
        <v>461</v>
      </c>
      <c r="AQ196" s="122"/>
      <c r="AR196" s="122"/>
      <c r="AS196" s="122"/>
      <c r="AT196" s="122"/>
      <c r="AU196" s="122"/>
      <c r="AV196" s="122" t="s">
        <v>1134</v>
      </c>
      <c r="AW196" s="122"/>
      <c r="AX196" s="122" t="s">
        <v>459</v>
      </c>
      <c r="AY196" s="122" t="s">
        <v>478</v>
      </c>
      <c r="AZ196" s="122"/>
      <c r="BA196" s="122">
        <v>2539</v>
      </c>
      <c r="BB196" s="122">
        <v>44225</v>
      </c>
      <c r="BC196" s="122"/>
      <c r="BD196" s="122">
        <v>46020</v>
      </c>
      <c r="BE196" s="122">
        <v>2146</v>
      </c>
      <c r="BF196" s="122"/>
      <c r="BG196" s="124" t="str">
        <f t="shared" ref="BG196:BG259" si="3">IF(B196="","",IF(F196="Member","Y","N"))</f>
        <v>Y</v>
      </c>
    </row>
    <row r="197" spans="2:59" x14ac:dyDescent="0.2">
      <c r="B197" s="122" t="s">
        <v>1135</v>
      </c>
      <c r="C197" s="122" t="s">
        <v>1136</v>
      </c>
      <c r="D197" s="122"/>
      <c r="E197" s="122"/>
      <c r="F197" s="122" t="s">
        <v>554</v>
      </c>
      <c r="G197" s="122"/>
      <c r="H197" s="122"/>
      <c r="I197" s="122" t="s">
        <v>1137</v>
      </c>
      <c r="J197" s="122"/>
      <c r="K197" s="122" t="s">
        <v>1138</v>
      </c>
      <c r="L197" s="122">
        <v>567906</v>
      </c>
      <c r="M197" s="122"/>
      <c r="N197" s="122"/>
      <c r="O197" s="122"/>
      <c r="P197" s="122" t="s">
        <v>459</v>
      </c>
      <c r="Q197" s="122"/>
      <c r="R197" s="122"/>
      <c r="S197" s="122" t="s">
        <v>690</v>
      </c>
      <c r="T197" s="122"/>
      <c r="U197" s="122"/>
      <c r="V197" s="122"/>
      <c r="W197" s="122"/>
      <c r="X197" s="122"/>
      <c r="Y197" s="122"/>
      <c r="Z197" s="122"/>
      <c r="AA197" s="122"/>
      <c r="AB197" s="122"/>
      <c r="AC197" s="122"/>
      <c r="AD197" s="122"/>
      <c r="AE197" s="122"/>
      <c r="AF197" s="122"/>
      <c r="AG197" s="122" t="s">
        <v>450</v>
      </c>
      <c r="AH197" s="122" t="s">
        <v>450</v>
      </c>
      <c r="AI197" s="122" t="s">
        <v>450</v>
      </c>
      <c r="AJ197" s="122" t="s">
        <v>450</v>
      </c>
      <c r="AK197" s="122" t="s">
        <v>450</v>
      </c>
      <c r="AL197" s="122" t="s">
        <v>450</v>
      </c>
      <c r="AM197" s="122" t="s">
        <v>450</v>
      </c>
      <c r="AN197" s="122" t="s">
        <v>450</v>
      </c>
      <c r="AO197" s="122" t="s">
        <v>450</v>
      </c>
      <c r="AP197" s="122" t="s">
        <v>450</v>
      </c>
      <c r="AQ197" s="122"/>
      <c r="AR197" s="122"/>
      <c r="AS197" s="122"/>
      <c r="AT197" s="122"/>
      <c r="AU197" s="122"/>
      <c r="AV197" s="122" t="s">
        <v>1139</v>
      </c>
      <c r="AW197" s="122"/>
      <c r="AX197" s="122" t="s">
        <v>507</v>
      </c>
      <c r="AY197" s="122" t="s">
        <v>478</v>
      </c>
      <c r="AZ197" s="122"/>
      <c r="BA197" s="122">
        <v>2539</v>
      </c>
      <c r="BB197" s="122">
        <v>44692</v>
      </c>
      <c r="BC197" s="122"/>
      <c r="BD197" s="122"/>
      <c r="BE197" s="122"/>
      <c r="BF197" s="122"/>
      <c r="BG197" s="124" t="str">
        <f t="shared" si="3"/>
        <v>N</v>
      </c>
    </row>
    <row r="198" spans="2:59" x14ac:dyDescent="0.2">
      <c r="B198" s="122" t="s">
        <v>1140</v>
      </c>
      <c r="C198" s="122" t="s">
        <v>1141</v>
      </c>
      <c r="D198" s="122"/>
      <c r="E198" s="122"/>
      <c r="F198" s="122" t="s">
        <v>449</v>
      </c>
      <c r="G198" s="122" t="s">
        <v>449</v>
      </c>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G198" s="122" t="s">
        <v>450</v>
      </c>
      <c r="AH198" s="122" t="s">
        <v>450</v>
      </c>
      <c r="AI198" s="122" t="s">
        <v>450</v>
      </c>
      <c r="AJ198" s="122" t="s">
        <v>450</v>
      </c>
      <c r="AK198" s="122" t="s">
        <v>450</v>
      </c>
      <c r="AL198" s="122" t="s">
        <v>450</v>
      </c>
      <c r="AM198" s="122" t="s">
        <v>450</v>
      </c>
      <c r="AN198" s="122" t="s">
        <v>450</v>
      </c>
      <c r="AO198" s="122" t="s">
        <v>450</v>
      </c>
      <c r="AP198" s="122" t="s">
        <v>450</v>
      </c>
      <c r="AQ198" s="122"/>
      <c r="AR198" s="122"/>
      <c r="AS198" s="122"/>
      <c r="AT198" s="122"/>
      <c r="AU198" s="122"/>
      <c r="AV198" s="122"/>
      <c r="AW198" s="122"/>
      <c r="AX198" s="122"/>
      <c r="AY198" s="122"/>
      <c r="AZ198" s="122"/>
      <c r="BA198" s="122"/>
      <c r="BB198" s="122"/>
      <c r="BC198" s="122"/>
      <c r="BD198" s="122"/>
      <c r="BE198" s="122"/>
      <c r="BF198" s="122"/>
      <c r="BG198" s="124" t="str">
        <f t="shared" si="3"/>
        <v>N</v>
      </c>
    </row>
    <row r="199" spans="2:59" x14ac:dyDescent="0.2">
      <c r="B199" s="122" t="s">
        <v>207</v>
      </c>
      <c r="C199" s="122" t="s">
        <v>1141</v>
      </c>
      <c r="D199" s="122"/>
      <c r="E199" s="122"/>
      <c r="F199" s="122" t="s">
        <v>449</v>
      </c>
      <c r="G199" s="122" t="s">
        <v>449</v>
      </c>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c r="AE199" s="122"/>
      <c r="AF199" s="122"/>
      <c r="AG199" s="122" t="s">
        <v>450</v>
      </c>
      <c r="AH199" s="122" t="s">
        <v>450</v>
      </c>
      <c r="AI199" s="122" t="s">
        <v>450</v>
      </c>
      <c r="AJ199" s="122" t="s">
        <v>450</v>
      </c>
      <c r="AK199" s="122" t="s">
        <v>450</v>
      </c>
      <c r="AL199" s="122" t="s">
        <v>450</v>
      </c>
      <c r="AM199" s="122" t="s">
        <v>450</v>
      </c>
      <c r="AN199" s="122" t="s">
        <v>450</v>
      </c>
      <c r="AO199" s="122" t="s">
        <v>450</v>
      </c>
      <c r="AP199" s="122" t="s">
        <v>450</v>
      </c>
      <c r="AQ199" s="122"/>
      <c r="AR199" s="122"/>
      <c r="AS199" s="122"/>
      <c r="AT199" s="122"/>
      <c r="AU199" s="122"/>
      <c r="AV199" s="122"/>
      <c r="AW199" s="122"/>
      <c r="AX199" s="122"/>
      <c r="AY199" s="122"/>
      <c r="AZ199" s="122"/>
      <c r="BA199" s="122"/>
      <c r="BB199" s="122"/>
      <c r="BC199" s="122"/>
      <c r="BD199" s="122"/>
      <c r="BE199" s="122"/>
      <c r="BF199" s="122"/>
      <c r="BG199" s="124" t="str">
        <f t="shared" si="3"/>
        <v>N</v>
      </c>
    </row>
    <row r="200" spans="2:59" x14ac:dyDescent="0.2">
      <c r="B200" s="122" t="s">
        <v>1142</v>
      </c>
      <c r="C200" s="122" t="s">
        <v>1143</v>
      </c>
      <c r="D200" s="122"/>
      <c r="E200" s="122"/>
      <c r="F200" s="122" t="s">
        <v>449</v>
      </c>
      <c r="G200" s="122" t="s">
        <v>449</v>
      </c>
      <c r="H200" s="122"/>
      <c r="I200" s="122"/>
      <c r="J200" s="122"/>
      <c r="K200" s="122"/>
      <c r="L200" s="122"/>
      <c r="M200" s="122"/>
      <c r="N200" s="122"/>
      <c r="O200" s="122"/>
      <c r="P200" s="122"/>
      <c r="Q200" s="122"/>
      <c r="R200" s="122"/>
      <c r="S200" s="122"/>
      <c r="T200" s="122"/>
      <c r="U200" s="122"/>
      <c r="V200" s="122"/>
      <c r="W200" s="122"/>
      <c r="X200" s="122"/>
      <c r="Y200" s="122"/>
      <c r="Z200" s="122"/>
      <c r="AA200" s="122"/>
      <c r="AB200" s="122"/>
      <c r="AC200" s="122"/>
      <c r="AD200" s="122"/>
      <c r="AE200" s="122"/>
      <c r="AF200" s="122"/>
      <c r="AG200" s="122" t="s">
        <v>450</v>
      </c>
      <c r="AH200" s="122" t="s">
        <v>450</v>
      </c>
      <c r="AI200" s="122" t="s">
        <v>450</v>
      </c>
      <c r="AJ200" s="122" t="s">
        <v>450</v>
      </c>
      <c r="AK200" s="122" t="s">
        <v>450</v>
      </c>
      <c r="AL200" s="122" t="s">
        <v>450</v>
      </c>
      <c r="AM200" s="122" t="s">
        <v>450</v>
      </c>
      <c r="AN200" s="122" t="s">
        <v>450</v>
      </c>
      <c r="AO200" s="122" t="s">
        <v>450</v>
      </c>
      <c r="AP200" s="122" t="s">
        <v>450</v>
      </c>
      <c r="AQ200" s="122"/>
      <c r="AR200" s="122"/>
      <c r="AS200" s="122"/>
      <c r="AT200" s="122"/>
      <c r="AU200" s="122"/>
      <c r="AV200" s="122"/>
      <c r="AW200" s="122"/>
      <c r="AX200" s="122"/>
      <c r="AY200" s="122"/>
      <c r="AZ200" s="122"/>
      <c r="BA200" s="122"/>
      <c r="BB200" s="122"/>
      <c r="BC200" s="122"/>
      <c r="BD200" s="122"/>
      <c r="BE200" s="122"/>
      <c r="BF200" s="122"/>
      <c r="BG200" s="124" t="str">
        <f t="shared" si="3"/>
        <v>N</v>
      </c>
    </row>
    <row r="201" spans="2:59" x14ac:dyDescent="0.2">
      <c r="B201" s="122" t="s">
        <v>822</v>
      </c>
      <c r="C201" s="122" t="s">
        <v>1144</v>
      </c>
      <c r="D201" s="122"/>
      <c r="E201" s="122"/>
      <c r="F201" s="122" t="s">
        <v>449</v>
      </c>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122"/>
      <c r="AD201" s="122"/>
      <c r="AE201" s="122"/>
      <c r="AF201" s="122"/>
      <c r="AG201" s="122" t="s">
        <v>450</v>
      </c>
      <c r="AH201" s="122" t="s">
        <v>450</v>
      </c>
      <c r="AI201" s="122" t="s">
        <v>450</v>
      </c>
      <c r="AJ201" s="122" t="s">
        <v>450</v>
      </c>
      <c r="AK201" s="122" t="s">
        <v>450</v>
      </c>
      <c r="AL201" s="122" t="s">
        <v>450</v>
      </c>
      <c r="AM201" s="122" t="s">
        <v>450</v>
      </c>
      <c r="AN201" s="122" t="s">
        <v>450</v>
      </c>
      <c r="AO201" s="122" t="s">
        <v>450</v>
      </c>
      <c r="AP201" s="122" t="s">
        <v>450</v>
      </c>
      <c r="AQ201" s="122"/>
      <c r="AR201" s="122"/>
      <c r="AS201" s="122"/>
      <c r="AT201" s="122"/>
      <c r="AU201" s="122"/>
      <c r="AV201" s="122"/>
      <c r="AW201" s="122"/>
      <c r="AX201" s="122"/>
      <c r="AY201" s="122"/>
      <c r="AZ201" s="122"/>
      <c r="BA201" s="122"/>
      <c r="BB201" s="122"/>
      <c r="BC201" s="122"/>
      <c r="BD201" s="122"/>
      <c r="BE201" s="122"/>
      <c r="BF201" s="122"/>
      <c r="BG201" s="124" t="str">
        <f t="shared" si="3"/>
        <v>N</v>
      </c>
    </row>
    <row r="202" spans="2:59" x14ac:dyDescent="0.2">
      <c r="B202" s="122" t="s">
        <v>225</v>
      </c>
      <c r="C202" s="122" t="s">
        <v>1145</v>
      </c>
      <c r="D202" s="122"/>
      <c r="E202" s="122"/>
      <c r="F202" s="122" t="s">
        <v>456</v>
      </c>
      <c r="G202" s="122" t="s">
        <v>456</v>
      </c>
      <c r="H202" s="122"/>
      <c r="I202" s="122" t="s">
        <v>1146</v>
      </c>
      <c r="J202" s="122"/>
      <c r="K202" s="122" t="s">
        <v>1147</v>
      </c>
      <c r="L202" s="122">
        <v>978310</v>
      </c>
      <c r="M202" s="122"/>
      <c r="N202" s="122"/>
      <c r="O202" s="122"/>
      <c r="P202" s="122" t="s">
        <v>459</v>
      </c>
      <c r="Q202" s="122"/>
      <c r="R202" s="122"/>
      <c r="S202" s="122" t="s">
        <v>543</v>
      </c>
      <c r="T202" s="122"/>
      <c r="U202" s="122"/>
      <c r="V202" s="122"/>
      <c r="W202" s="122"/>
      <c r="X202" s="122"/>
      <c r="Y202" s="122"/>
      <c r="Z202" s="122"/>
      <c r="AA202" s="122"/>
      <c r="AB202" s="122"/>
      <c r="AC202" s="122"/>
      <c r="AD202" s="122"/>
      <c r="AE202" s="122"/>
      <c r="AF202" s="122"/>
      <c r="AG202" s="122" t="s">
        <v>461</v>
      </c>
      <c r="AH202" s="122" t="s">
        <v>461</v>
      </c>
      <c r="AI202" s="122" t="s">
        <v>461</v>
      </c>
      <c r="AJ202" s="122" t="s">
        <v>461</v>
      </c>
      <c r="AK202" s="122" t="s">
        <v>461</v>
      </c>
      <c r="AL202" s="122" t="s">
        <v>461</v>
      </c>
      <c r="AM202" s="122" t="s">
        <v>461</v>
      </c>
      <c r="AN202" s="122" t="s">
        <v>461</v>
      </c>
      <c r="AO202" s="122" t="s">
        <v>461</v>
      </c>
      <c r="AP202" s="122" t="s">
        <v>461</v>
      </c>
      <c r="AQ202" s="122"/>
      <c r="AR202" s="122"/>
      <c r="AS202" s="122"/>
      <c r="AT202" s="122"/>
      <c r="AU202" s="122"/>
      <c r="AV202" s="122" t="s">
        <v>1148</v>
      </c>
      <c r="AW202" s="122"/>
      <c r="AX202" s="122" t="s">
        <v>459</v>
      </c>
      <c r="AY202" s="122" t="s">
        <v>478</v>
      </c>
      <c r="AZ202" s="122"/>
      <c r="BA202" s="122">
        <v>2539</v>
      </c>
      <c r="BB202" s="122">
        <v>42167</v>
      </c>
      <c r="BC202" s="122"/>
      <c r="BD202" s="122">
        <v>46001</v>
      </c>
      <c r="BE202" s="122">
        <v>2146</v>
      </c>
      <c r="BF202" s="122"/>
      <c r="BG202" s="124" t="str">
        <f t="shared" si="3"/>
        <v>Y</v>
      </c>
    </row>
    <row r="203" spans="2:59" x14ac:dyDescent="0.2">
      <c r="B203" s="122" t="s">
        <v>1149</v>
      </c>
      <c r="C203" s="122" t="s">
        <v>224</v>
      </c>
      <c r="D203" s="122"/>
      <c r="E203" s="122"/>
      <c r="F203" s="122" t="s">
        <v>449</v>
      </c>
      <c r="G203" s="122" t="s">
        <v>449</v>
      </c>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c r="AE203" s="122"/>
      <c r="AF203" s="122"/>
      <c r="AG203" s="122" t="s">
        <v>450</v>
      </c>
      <c r="AH203" s="122" t="s">
        <v>450</v>
      </c>
      <c r="AI203" s="122" t="s">
        <v>450</v>
      </c>
      <c r="AJ203" s="122" t="s">
        <v>450</v>
      </c>
      <c r="AK203" s="122" t="s">
        <v>450</v>
      </c>
      <c r="AL203" s="122" t="s">
        <v>450</v>
      </c>
      <c r="AM203" s="122" t="s">
        <v>450</v>
      </c>
      <c r="AN203" s="122" t="s">
        <v>450</v>
      </c>
      <c r="AO203" s="122" t="s">
        <v>450</v>
      </c>
      <c r="AP203" s="122" t="s">
        <v>450</v>
      </c>
      <c r="AQ203" s="122"/>
      <c r="AR203" s="122"/>
      <c r="AS203" s="122"/>
      <c r="AT203" s="122"/>
      <c r="AU203" s="122"/>
      <c r="AV203" s="122"/>
      <c r="AW203" s="122"/>
      <c r="AX203" s="122"/>
      <c r="AY203" s="122"/>
      <c r="AZ203" s="122"/>
      <c r="BA203" s="122"/>
      <c r="BB203" s="122"/>
      <c r="BC203" s="122"/>
      <c r="BD203" s="122"/>
      <c r="BE203" s="122"/>
      <c r="BF203" s="122"/>
      <c r="BG203" s="124" t="str">
        <f t="shared" si="3"/>
        <v>N</v>
      </c>
    </row>
    <row r="204" spans="2:59" x14ac:dyDescent="0.2">
      <c r="B204" s="122" t="s">
        <v>989</v>
      </c>
      <c r="C204" s="122" t="s">
        <v>226</v>
      </c>
      <c r="D204" s="122"/>
      <c r="E204" s="122"/>
      <c r="F204" s="122" t="s">
        <v>449</v>
      </c>
      <c r="G204" s="122"/>
      <c r="H204" s="122"/>
      <c r="I204" s="122"/>
      <c r="J204" s="122"/>
      <c r="K204" s="122"/>
      <c r="L204" s="122">
        <v>1051377</v>
      </c>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t="s">
        <v>450</v>
      </c>
      <c r="AH204" s="122" t="s">
        <v>450</v>
      </c>
      <c r="AI204" s="122" t="s">
        <v>450</v>
      </c>
      <c r="AJ204" s="122" t="s">
        <v>450</v>
      </c>
      <c r="AK204" s="122" t="s">
        <v>450</v>
      </c>
      <c r="AL204" s="122" t="s">
        <v>450</v>
      </c>
      <c r="AM204" s="122" t="s">
        <v>450</v>
      </c>
      <c r="AN204" s="122" t="s">
        <v>450</v>
      </c>
      <c r="AO204" s="122" t="s">
        <v>450</v>
      </c>
      <c r="AP204" s="122" t="s">
        <v>450</v>
      </c>
      <c r="AQ204" s="122"/>
      <c r="AR204" s="122"/>
      <c r="AS204" s="122"/>
      <c r="AT204" s="122"/>
      <c r="AU204" s="122"/>
      <c r="AV204" s="122"/>
      <c r="AW204" s="122"/>
      <c r="AX204" s="122"/>
      <c r="AY204" s="122"/>
      <c r="AZ204" s="122"/>
      <c r="BA204" s="122"/>
      <c r="BB204" s="122"/>
      <c r="BC204" s="122"/>
      <c r="BD204" s="122"/>
      <c r="BE204" s="122"/>
      <c r="BF204" s="122"/>
      <c r="BG204" s="124" t="str">
        <f t="shared" si="3"/>
        <v>N</v>
      </c>
    </row>
    <row r="205" spans="2:59" x14ac:dyDescent="0.2">
      <c r="B205" s="122" t="s">
        <v>227</v>
      </c>
      <c r="C205" s="122" t="s">
        <v>1150</v>
      </c>
      <c r="D205" s="122"/>
      <c r="E205" s="122"/>
      <c r="F205" s="122" t="s">
        <v>456</v>
      </c>
      <c r="G205" s="122" t="s">
        <v>456</v>
      </c>
      <c r="H205" s="122" t="s">
        <v>853</v>
      </c>
      <c r="I205" s="122" t="s">
        <v>1151</v>
      </c>
      <c r="J205" s="122"/>
      <c r="K205" s="122" t="s">
        <v>1152</v>
      </c>
      <c r="L205" s="122">
        <v>317330</v>
      </c>
      <c r="M205" s="122"/>
      <c r="N205" s="122"/>
      <c r="O205" s="122"/>
      <c r="P205" s="122" t="s">
        <v>459</v>
      </c>
      <c r="Q205" s="122"/>
      <c r="R205" s="122"/>
      <c r="S205" s="122" t="s">
        <v>476</v>
      </c>
      <c r="T205" s="122"/>
      <c r="U205" s="122"/>
      <c r="V205" s="122"/>
      <c r="W205" s="122"/>
      <c r="X205" s="122"/>
      <c r="Y205" s="122"/>
      <c r="Z205" s="122"/>
      <c r="AA205" s="122"/>
      <c r="AB205" s="122"/>
      <c r="AC205" s="122"/>
      <c r="AD205" s="122"/>
      <c r="AE205" s="122"/>
      <c r="AF205" s="122"/>
      <c r="AG205" s="122" t="s">
        <v>461</v>
      </c>
      <c r="AH205" s="122" t="s">
        <v>461</v>
      </c>
      <c r="AI205" s="122" t="s">
        <v>461</v>
      </c>
      <c r="AJ205" s="122" t="s">
        <v>461</v>
      </c>
      <c r="AK205" s="122" t="s">
        <v>461</v>
      </c>
      <c r="AL205" s="122" t="s">
        <v>461</v>
      </c>
      <c r="AM205" s="122" t="s">
        <v>461</v>
      </c>
      <c r="AN205" s="122" t="s">
        <v>450</v>
      </c>
      <c r="AO205" s="122" t="s">
        <v>450</v>
      </c>
      <c r="AP205" s="122" t="s">
        <v>450</v>
      </c>
      <c r="AQ205" s="122"/>
      <c r="AR205" s="122"/>
      <c r="AS205" s="122"/>
      <c r="AT205" s="122"/>
      <c r="AU205" s="122"/>
      <c r="AV205" s="122" t="s">
        <v>1153</v>
      </c>
      <c r="AW205" s="122"/>
      <c r="AX205" s="122" t="s">
        <v>459</v>
      </c>
      <c r="AY205" s="122" t="s">
        <v>478</v>
      </c>
      <c r="AZ205" s="122"/>
      <c r="BA205" s="122">
        <v>2539</v>
      </c>
      <c r="BB205" s="122">
        <v>39764</v>
      </c>
      <c r="BC205" s="122"/>
      <c r="BD205" s="122">
        <v>46001</v>
      </c>
      <c r="BE205" s="122">
        <v>2146</v>
      </c>
      <c r="BF205" s="122"/>
      <c r="BG205" s="124" t="str">
        <f t="shared" si="3"/>
        <v>Y</v>
      </c>
    </row>
    <row r="206" spans="2:59" x14ac:dyDescent="0.2">
      <c r="B206" s="122" t="s">
        <v>127</v>
      </c>
      <c r="C206" s="122" t="s">
        <v>226</v>
      </c>
      <c r="D206" s="122"/>
      <c r="E206" s="122"/>
      <c r="F206" s="122" t="s">
        <v>449</v>
      </c>
      <c r="G206" s="122" t="s">
        <v>449</v>
      </c>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E206" s="122"/>
      <c r="AF206" s="122"/>
      <c r="AG206" s="122" t="s">
        <v>450</v>
      </c>
      <c r="AH206" s="122" t="s">
        <v>450</v>
      </c>
      <c r="AI206" s="122" t="s">
        <v>450</v>
      </c>
      <c r="AJ206" s="122" t="s">
        <v>450</v>
      </c>
      <c r="AK206" s="122" t="s">
        <v>450</v>
      </c>
      <c r="AL206" s="122" t="s">
        <v>450</v>
      </c>
      <c r="AM206" s="122" t="s">
        <v>450</v>
      </c>
      <c r="AN206" s="122" t="s">
        <v>450</v>
      </c>
      <c r="AO206" s="122" t="s">
        <v>450</v>
      </c>
      <c r="AP206" s="122" t="s">
        <v>450</v>
      </c>
      <c r="AQ206" s="122"/>
      <c r="AR206" s="122"/>
      <c r="AS206" s="122"/>
      <c r="AT206" s="122"/>
      <c r="AU206" s="122"/>
      <c r="AV206" s="122"/>
      <c r="AW206" s="122"/>
      <c r="AX206" s="122"/>
      <c r="AY206" s="122"/>
      <c r="AZ206" s="122"/>
      <c r="BA206" s="122"/>
      <c r="BB206" s="122"/>
      <c r="BC206" s="122"/>
      <c r="BD206" s="122"/>
      <c r="BE206" s="122"/>
      <c r="BF206" s="122"/>
      <c r="BG206" s="124" t="str">
        <f t="shared" si="3"/>
        <v>N</v>
      </c>
    </row>
    <row r="207" spans="2:59" x14ac:dyDescent="0.2">
      <c r="B207" s="122" t="s">
        <v>951</v>
      </c>
      <c r="C207" s="122" t="s">
        <v>1154</v>
      </c>
      <c r="D207" s="122"/>
      <c r="E207" s="122"/>
      <c r="F207" s="122" t="s">
        <v>449</v>
      </c>
      <c r="G207" s="122" t="s">
        <v>449</v>
      </c>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c r="AE207" s="122"/>
      <c r="AF207" s="122"/>
      <c r="AG207" s="122" t="s">
        <v>450</v>
      </c>
      <c r="AH207" s="122" t="s">
        <v>450</v>
      </c>
      <c r="AI207" s="122" t="s">
        <v>450</v>
      </c>
      <c r="AJ207" s="122" t="s">
        <v>450</v>
      </c>
      <c r="AK207" s="122" t="s">
        <v>450</v>
      </c>
      <c r="AL207" s="122" t="s">
        <v>450</v>
      </c>
      <c r="AM207" s="122" t="s">
        <v>450</v>
      </c>
      <c r="AN207" s="122" t="s">
        <v>450</v>
      </c>
      <c r="AO207" s="122" t="s">
        <v>450</v>
      </c>
      <c r="AP207" s="122" t="s">
        <v>450</v>
      </c>
      <c r="AQ207" s="122"/>
      <c r="AR207" s="122"/>
      <c r="AS207" s="122"/>
      <c r="AT207" s="122"/>
      <c r="AU207" s="122"/>
      <c r="AV207" s="122"/>
      <c r="AW207" s="122"/>
      <c r="AX207" s="122"/>
      <c r="AY207" s="122"/>
      <c r="AZ207" s="122"/>
      <c r="BA207" s="122"/>
      <c r="BB207" s="122"/>
      <c r="BC207" s="122"/>
      <c r="BD207" s="122"/>
      <c r="BE207" s="122"/>
      <c r="BF207" s="122"/>
      <c r="BG207" s="124" t="str">
        <f t="shared" si="3"/>
        <v>N</v>
      </c>
    </row>
    <row r="208" spans="2:59" x14ac:dyDescent="0.2">
      <c r="B208" s="122" t="s">
        <v>1155</v>
      </c>
      <c r="C208" s="122" t="s">
        <v>1154</v>
      </c>
      <c r="D208" s="122"/>
      <c r="E208" s="122"/>
      <c r="F208" s="122" t="s">
        <v>449</v>
      </c>
      <c r="G208" s="122" t="s">
        <v>449</v>
      </c>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c r="AE208" s="122"/>
      <c r="AF208" s="122"/>
      <c r="AG208" s="122" t="s">
        <v>450</v>
      </c>
      <c r="AH208" s="122" t="s">
        <v>450</v>
      </c>
      <c r="AI208" s="122" t="s">
        <v>450</v>
      </c>
      <c r="AJ208" s="122" t="s">
        <v>450</v>
      </c>
      <c r="AK208" s="122" t="s">
        <v>450</v>
      </c>
      <c r="AL208" s="122" t="s">
        <v>450</v>
      </c>
      <c r="AM208" s="122" t="s">
        <v>450</v>
      </c>
      <c r="AN208" s="122" t="s">
        <v>450</v>
      </c>
      <c r="AO208" s="122" t="s">
        <v>450</v>
      </c>
      <c r="AP208" s="122" t="s">
        <v>450</v>
      </c>
      <c r="AQ208" s="122"/>
      <c r="AR208" s="122"/>
      <c r="AS208" s="122"/>
      <c r="AT208" s="122"/>
      <c r="AU208" s="122"/>
      <c r="AV208" s="122"/>
      <c r="AW208" s="122"/>
      <c r="AX208" s="122"/>
      <c r="AY208" s="122"/>
      <c r="AZ208" s="122"/>
      <c r="BA208" s="122"/>
      <c r="BB208" s="122"/>
      <c r="BC208" s="122"/>
      <c r="BD208" s="122"/>
      <c r="BE208" s="122"/>
      <c r="BF208" s="122"/>
      <c r="BG208" s="124" t="str">
        <f t="shared" si="3"/>
        <v>N</v>
      </c>
    </row>
    <row r="209" spans="2:59" x14ac:dyDescent="0.2">
      <c r="B209" s="122" t="s">
        <v>220</v>
      </c>
      <c r="C209" s="122" t="s">
        <v>1156</v>
      </c>
      <c r="D209" s="122"/>
      <c r="E209" s="122"/>
      <c r="F209" s="122" t="s">
        <v>456</v>
      </c>
      <c r="G209" s="122" t="s">
        <v>456</v>
      </c>
      <c r="H209" s="122" t="s">
        <v>1157</v>
      </c>
      <c r="I209" s="122" t="s">
        <v>1158</v>
      </c>
      <c r="J209" s="122" t="s">
        <v>1159</v>
      </c>
      <c r="K209" s="122" t="s">
        <v>1160</v>
      </c>
      <c r="L209" s="122">
        <v>61931</v>
      </c>
      <c r="M209" s="122" t="s">
        <v>1161</v>
      </c>
      <c r="N209" s="122"/>
      <c r="O209" s="122"/>
      <c r="P209" s="122" t="s">
        <v>459</v>
      </c>
      <c r="Q209" s="122"/>
      <c r="R209" s="122"/>
      <c r="S209" s="122" t="s">
        <v>476</v>
      </c>
      <c r="T209" s="122" t="s">
        <v>1162</v>
      </c>
      <c r="U209" s="122" t="s">
        <v>1001</v>
      </c>
      <c r="V209" s="122"/>
      <c r="W209" s="122"/>
      <c r="X209" s="122"/>
      <c r="Y209" s="122"/>
      <c r="Z209" s="122"/>
      <c r="AA209" s="122"/>
      <c r="AB209" s="122"/>
      <c r="AC209" s="122"/>
      <c r="AD209" s="122"/>
      <c r="AE209" s="122"/>
      <c r="AF209" s="122"/>
      <c r="AG209" s="122" t="s">
        <v>461</v>
      </c>
      <c r="AH209" s="122" t="s">
        <v>461</v>
      </c>
      <c r="AI209" s="122" t="s">
        <v>461</v>
      </c>
      <c r="AJ209" s="122" t="s">
        <v>461</v>
      </c>
      <c r="AK209" s="122" t="s">
        <v>461</v>
      </c>
      <c r="AL209" s="122" t="s">
        <v>461</v>
      </c>
      <c r="AM209" s="122" t="s">
        <v>461</v>
      </c>
      <c r="AN209" s="122" t="s">
        <v>461</v>
      </c>
      <c r="AO209" s="122" t="s">
        <v>461</v>
      </c>
      <c r="AP209" s="122" t="s">
        <v>461</v>
      </c>
      <c r="AQ209" s="122"/>
      <c r="AR209" s="122"/>
      <c r="AS209" s="122"/>
      <c r="AT209" s="122"/>
      <c r="AU209" s="122"/>
      <c r="AV209" s="122" t="s">
        <v>1163</v>
      </c>
      <c r="AW209" s="122"/>
      <c r="AX209" s="122" t="s">
        <v>507</v>
      </c>
      <c r="AY209" s="122" t="s">
        <v>478</v>
      </c>
      <c r="AZ209" s="122"/>
      <c r="BA209" s="122">
        <v>2539</v>
      </c>
      <c r="BB209" s="122">
        <v>34366</v>
      </c>
      <c r="BC209" s="122"/>
      <c r="BD209" s="122">
        <v>46001</v>
      </c>
      <c r="BE209" s="122">
        <v>2146</v>
      </c>
      <c r="BF209" s="122"/>
      <c r="BG209" s="124" t="str">
        <f t="shared" si="3"/>
        <v>Y</v>
      </c>
    </row>
    <row r="210" spans="2:59" x14ac:dyDescent="0.2">
      <c r="B210" s="122" t="s">
        <v>1164</v>
      </c>
      <c r="C210" s="122" t="s">
        <v>1165</v>
      </c>
      <c r="D210" s="122"/>
      <c r="E210" s="122"/>
      <c r="F210" s="122" t="s">
        <v>449</v>
      </c>
      <c r="G210" s="122"/>
      <c r="H210" s="122"/>
      <c r="I210" s="122"/>
      <c r="J210" s="122"/>
      <c r="K210" s="122"/>
      <c r="L210" s="122">
        <v>976628</v>
      </c>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t="s">
        <v>450</v>
      </c>
      <c r="AH210" s="122" t="s">
        <v>450</v>
      </c>
      <c r="AI210" s="122" t="s">
        <v>450</v>
      </c>
      <c r="AJ210" s="122" t="s">
        <v>450</v>
      </c>
      <c r="AK210" s="122" t="s">
        <v>450</v>
      </c>
      <c r="AL210" s="122" t="s">
        <v>450</v>
      </c>
      <c r="AM210" s="122" t="s">
        <v>450</v>
      </c>
      <c r="AN210" s="122" t="s">
        <v>450</v>
      </c>
      <c r="AO210" s="122" t="s">
        <v>450</v>
      </c>
      <c r="AP210" s="122" t="s">
        <v>450</v>
      </c>
      <c r="AQ210" s="122"/>
      <c r="AR210" s="122"/>
      <c r="AS210" s="122"/>
      <c r="AT210" s="122"/>
      <c r="AU210" s="122"/>
      <c r="AV210" s="122"/>
      <c r="AW210" s="122"/>
      <c r="AX210" s="122"/>
      <c r="AY210" s="122"/>
      <c r="AZ210" s="122"/>
      <c r="BA210" s="122"/>
      <c r="BB210" s="122"/>
      <c r="BC210" s="122"/>
      <c r="BD210" s="122"/>
      <c r="BE210" s="122"/>
      <c r="BF210" s="122"/>
      <c r="BG210" s="124" t="str">
        <f t="shared" si="3"/>
        <v>N</v>
      </c>
    </row>
    <row r="211" spans="2:59" x14ac:dyDescent="0.2">
      <c r="B211" s="122" t="s">
        <v>1166</v>
      </c>
      <c r="C211" s="122" t="s">
        <v>1167</v>
      </c>
      <c r="D211" s="122"/>
      <c r="E211" s="122"/>
      <c r="F211" s="122" t="s">
        <v>456</v>
      </c>
      <c r="G211" s="122" t="s">
        <v>456</v>
      </c>
      <c r="H211" s="122"/>
      <c r="I211" s="122" t="s">
        <v>1168</v>
      </c>
      <c r="J211" s="122"/>
      <c r="K211" s="122" t="s">
        <v>1169</v>
      </c>
      <c r="L211" s="122">
        <v>323111</v>
      </c>
      <c r="M211" s="122"/>
      <c r="N211" s="122"/>
      <c r="O211" s="122"/>
      <c r="P211" s="122" t="s">
        <v>1170</v>
      </c>
      <c r="Q211" s="122"/>
      <c r="R211" s="122"/>
      <c r="S211" s="122"/>
      <c r="T211" s="122"/>
      <c r="U211" s="122"/>
      <c r="V211" s="122"/>
      <c r="W211" s="122"/>
      <c r="X211" s="122"/>
      <c r="Y211" s="122"/>
      <c r="Z211" s="122"/>
      <c r="AA211" s="122"/>
      <c r="AB211" s="122"/>
      <c r="AC211" s="122"/>
      <c r="AD211" s="122"/>
      <c r="AE211" s="122"/>
      <c r="AF211" s="122"/>
      <c r="AG211" s="122" t="s">
        <v>450</v>
      </c>
      <c r="AH211" s="122" t="s">
        <v>461</v>
      </c>
      <c r="AI211" s="122" t="s">
        <v>450</v>
      </c>
      <c r="AJ211" s="122" t="s">
        <v>450</v>
      </c>
      <c r="AK211" s="122" t="s">
        <v>450</v>
      </c>
      <c r="AL211" s="122" t="s">
        <v>450</v>
      </c>
      <c r="AM211" s="122" t="s">
        <v>450</v>
      </c>
      <c r="AN211" s="122" t="s">
        <v>450</v>
      </c>
      <c r="AO211" s="122" t="s">
        <v>450</v>
      </c>
      <c r="AP211" s="122" t="s">
        <v>450</v>
      </c>
      <c r="AQ211" s="122"/>
      <c r="AR211" s="122"/>
      <c r="AS211" s="122"/>
      <c r="AT211" s="122"/>
      <c r="AU211" s="122"/>
      <c r="AV211" s="122" t="s">
        <v>1171</v>
      </c>
      <c r="AW211" s="122"/>
      <c r="AX211" s="122" t="s">
        <v>1172</v>
      </c>
      <c r="AY211" s="122" t="s">
        <v>478</v>
      </c>
      <c r="AZ211" s="122"/>
      <c r="BA211" s="122">
        <v>2774</v>
      </c>
      <c r="BB211" s="122">
        <v>45176</v>
      </c>
      <c r="BC211" s="122"/>
      <c r="BD211" s="122">
        <v>45612</v>
      </c>
      <c r="BE211" s="122">
        <v>2075</v>
      </c>
      <c r="BF211" s="122"/>
      <c r="BG211" s="124" t="str">
        <f t="shared" si="3"/>
        <v>Y</v>
      </c>
    </row>
    <row r="212" spans="2:59" x14ac:dyDescent="0.2">
      <c r="B212" s="122" t="s">
        <v>1173</v>
      </c>
      <c r="C212" s="122" t="s">
        <v>1174</v>
      </c>
      <c r="D212" s="122"/>
      <c r="E212" s="122"/>
      <c r="F212" s="122" t="s">
        <v>449</v>
      </c>
      <c r="G212" s="122"/>
      <c r="H212" s="122"/>
      <c r="I212" s="122"/>
      <c r="J212" s="122"/>
      <c r="K212" s="122"/>
      <c r="L212" s="122">
        <v>453277</v>
      </c>
      <c r="M212" s="122"/>
      <c r="N212" s="122"/>
      <c r="O212" s="122"/>
      <c r="P212" s="122"/>
      <c r="Q212" s="122"/>
      <c r="R212" s="122"/>
      <c r="S212" s="122"/>
      <c r="T212" s="122"/>
      <c r="U212" s="122"/>
      <c r="V212" s="122"/>
      <c r="W212" s="122"/>
      <c r="X212" s="122"/>
      <c r="Y212" s="122"/>
      <c r="Z212" s="122"/>
      <c r="AA212" s="122"/>
      <c r="AB212" s="122"/>
      <c r="AC212" s="122"/>
      <c r="AD212" s="122"/>
      <c r="AE212" s="122"/>
      <c r="AF212" s="122"/>
      <c r="AG212" s="122" t="s">
        <v>450</v>
      </c>
      <c r="AH212" s="122" t="s">
        <v>450</v>
      </c>
      <c r="AI212" s="122" t="s">
        <v>450</v>
      </c>
      <c r="AJ212" s="122" t="s">
        <v>450</v>
      </c>
      <c r="AK212" s="122" t="s">
        <v>450</v>
      </c>
      <c r="AL212" s="122" t="s">
        <v>450</v>
      </c>
      <c r="AM212" s="122" t="s">
        <v>450</v>
      </c>
      <c r="AN212" s="122" t="s">
        <v>450</v>
      </c>
      <c r="AO212" s="122" t="s">
        <v>450</v>
      </c>
      <c r="AP212" s="122" t="s">
        <v>450</v>
      </c>
      <c r="AQ212" s="122"/>
      <c r="AR212" s="122"/>
      <c r="AS212" s="122"/>
      <c r="AT212" s="122"/>
      <c r="AU212" s="122"/>
      <c r="AV212" s="122"/>
      <c r="AW212" s="122"/>
      <c r="AX212" s="122"/>
      <c r="AY212" s="122"/>
      <c r="AZ212" s="122"/>
      <c r="BA212" s="122"/>
      <c r="BB212" s="122"/>
      <c r="BC212" s="122"/>
      <c r="BD212" s="122"/>
      <c r="BE212" s="122"/>
      <c r="BF212" s="122"/>
      <c r="BG212" s="124" t="str">
        <f t="shared" si="3"/>
        <v>N</v>
      </c>
    </row>
    <row r="213" spans="2:59" x14ac:dyDescent="0.2">
      <c r="B213" s="122" t="s">
        <v>1175</v>
      </c>
      <c r="C213" s="122" t="s">
        <v>1176</v>
      </c>
      <c r="D213" s="122"/>
      <c r="E213" s="122"/>
      <c r="F213" s="122" t="s">
        <v>554</v>
      </c>
      <c r="G213" s="122"/>
      <c r="H213" s="122"/>
      <c r="I213" s="122" t="s">
        <v>1177</v>
      </c>
      <c r="J213" s="122"/>
      <c r="K213" s="122" t="s">
        <v>1178</v>
      </c>
      <c r="L213" s="122">
        <v>1172638</v>
      </c>
      <c r="M213" s="122"/>
      <c r="N213" s="122"/>
      <c r="O213" s="122"/>
      <c r="P213" s="122" t="s">
        <v>459</v>
      </c>
      <c r="Q213" s="122"/>
      <c r="R213" s="122"/>
      <c r="S213" s="122" t="s">
        <v>515</v>
      </c>
      <c r="T213" s="122"/>
      <c r="U213" s="122"/>
      <c r="V213" s="122"/>
      <c r="W213" s="122"/>
      <c r="X213" s="122"/>
      <c r="Y213" s="122"/>
      <c r="Z213" s="122"/>
      <c r="AA213" s="122"/>
      <c r="AB213" s="122"/>
      <c r="AC213" s="122"/>
      <c r="AD213" s="122"/>
      <c r="AE213" s="122"/>
      <c r="AF213" s="122"/>
      <c r="AG213" s="122" t="s">
        <v>450</v>
      </c>
      <c r="AH213" s="122" t="s">
        <v>450</v>
      </c>
      <c r="AI213" s="122" t="s">
        <v>450</v>
      </c>
      <c r="AJ213" s="122" t="s">
        <v>450</v>
      </c>
      <c r="AK213" s="122" t="s">
        <v>450</v>
      </c>
      <c r="AL213" s="122" t="s">
        <v>450</v>
      </c>
      <c r="AM213" s="122" t="s">
        <v>450</v>
      </c>
      <c r="AN213" s="122" t="s">
        <v>450</v>
      </c>
      <c r="AO213" s="122" t="s">
        <v>450</v>
      </c>
      <c r="AP213" s="122" t="s">
        <v>450</v>
      </c>
      <c r="AQ213" s="122"/>
      <c r="AR213" s="122"/>
      <c r="AS213" s="122"/>
      <c r="AT213" s="122"/>
      <c r="AU213" s="122"/>
      <c r="AV213" s="122" t="s">
        <v>1179</v>
      </c>
      <c r="AW213" s="122"/>
      <c r="AX213" s="122" t="s">
        <v>485</v>
      </c>
      <c r="AY213" s="122" t="s">
        <v>478</v>
      </c>
      <c r="AZ213" s="122"/>
      <c r="BA213" s="122">
        <v>2539</v>
      </c>
      <c r="BB213" s="122">
        <v>44963</v>
      </c>
      <c r="BC213" s="122"/>
      <c r="BD213" s="122"/>
      <c r="BE213" s="122"/>
      <c r="BF213" s="122"/>
      <c r="BG213" s="124" t="str">
        <f t="shared" si="3"/>
        <v>N</v>
      </c>
    </row>
    <row r="214" spans="2:59" x14ac:dyDescent="0.2">
      <c r="B214" s="122" t="s">
        <v>1180</v>
      </c>
      <c r="C214" s="122" t="s">
        <v>1181</v>
      </c>
      <c r="D214" s="122"/>
      <c r="E214" s="122"/>
      <c r="F214" s="122" t="s">
        <v>449</v>
      </c>
      <c r="G214" s="122"/>
      <c r="H214" s="122"/>
      <c r="I214" s="122"/>
      <c r="J214" s="122"/>
      <c r="K214" s="122"/>
      <c r="L214" s="122">
        <v>1158198</v>
      </c>
      <c r="M214" s="122"/>
      <c r="N214" s="122"/>
      <c r="O214" s="122"/>
      <c r="P214" s="122"/>
      <c r="Q214" s="122"/>
      <c r="R214" s="122"/>
      <c r="S214" s="122"/>
      <c r="T214" s="122"/>
      <c r="U214" s="122"/>
      <c r="V214" s="122"/>
      <c r="W214" s="122"/>
      <c r="X214" s="122"/>
      <c r="Y214" s="122"/>
      <c r="Z214" s="122"/>
      <c r="AA214" s="122"/>
      <c r="AB214" s="122"/>
      <c r="AC214" s="122"/>
      <c r="AD214" s="122"/>
      <c r="AE214" s="122"/>
      <c r="AF214" s="122"/>
      <c r="AG214" s="122" t="s">
        <v>450</v>
      </c>
      <c r="AH214" s="122" t="s">
        <v>450</v>
      </c>
      <c r="AI214" s="122" t="s">
        <v>450</v>
      </c>
      <c r="AJ214" s="122" t="s">
        <v>450</v>
      </c>
      <c r="AK214" s="122" t="s">
        <v>450</v>
      </c>
      <c r="AL214" s="122" t="s">
        <v>450</v>
      </c>
      <c r="AM214" s="122" t="s">
        <v>450</v>
      </c>
      <c r="AN214" s="122" t="s">
        <v>450</v>
      </c>
      <c r="AO214" s="122" t="s">
        <v>450</v>
      </c>
      <c r="AP214" s="122" t="s">
        <v>450</v>
      </c>
      <c r="AQ214" s="122"/>
      <c r="AR214" s="122"/>
      <c r="AS214" s="122"/>
      <c r="AT214" s="122"/>
      <c r="AU214" s="122"/>
      <c r="AV214" s="122"/>
      <c r="AW214" s="122"/>
      <c r="AX214" s="122"/>
      <c r="AY214" s="122"/>
      <c r="AZ214" s="122"/>
      <c r="BA214" s="122"/>
      <c r="BB214" s="122"/>
      <c r="BC214" s="122"/>
      <c r="BD214" s="122"/>
      <c r="BE214" s="122"/>
      <c r="BF214" s="122"/>
      <c r="BG214" s="124" t="str">
        <f t="shared" si="3"/>
        <v>N</v>
      </c>
    </row>
    <row r="215" spans="2:59" x14ac:dyDescent="0.2">
      <c r="B215" s="122" t="s">
        <v>1182</v>
      </c>
      <c r="C215" s="122" t="s">
        <v>1181</v>
      </c>
      <c r="D215" s="122"/>
      <c r="E215" s="122"/>
      <c r="F215" s="122" t="s">
        <v>449</v>
      </c>
      <c r="G215" s="122"/>
      <c r="H215" s="122"/>
      <c r="I215" s="122"/>
      <c r="J215" s="122"/>
      <c r="K215" s="122"/>
      <c r="L215" s="122">
        <v>1158181</v>
      </c>
      <c r="M215" s="122"/>
      <c r="N215" s="122"/>
      <c r="O215" s="122"/>
      <c r="P215" s="122"/>
      <c r="Q215" s="122"/>
      <c r="R215" s="122"/>
      <c r="S215" s="122"/>
      <c r="T215" s="122"/>
      <c r="U215" s="122"/>
      <c r="V215" s="122"/>
      <c r="W215" s="122"/>
      <c r="X215" s="122"/>
      <c r="Y215" s="122"/>
      <c r="Z215" s="122"/>
      <c r="AA215" s="122"/>
      <c r="AB215" s="122"/>
      <c r="AC215" s="122"/>
      <c r="AD215" s="122"/>
      <c r="AE215" s="122"/>
      <c r="AF215" s="122"/>
      <c r="AG215" s="122" t="s">
        <v>450</v>
      </c>
      <c r="AH215" s="122" t="s">
        <v>450</v>
      </c>
      <c r="AI215" s="122" t="s">
        <v>450</v>
      </c>
      <c r="AJ215" s="122" t="s">
        <v>450</v>
      </c>
      <c r="AK215" s="122" t="s">
        <v>450</v>
      </c>
      <c r="AL215" s="122" t="s">
        <v>450</v>
      </c>
      <c r="AM215" s="122" t="s">
        <v>450</v>
      </c>
      <c r="AN215" s="122" t="s">
        <v>450</v>
      </c>
      <c r="AO215" s="122" t="s">
        <v>450</v>
      </c>
      <c r="AP215" s="122" t="s">
        <v>450</v>
      </c>
      <c r="AQ215" s="122"/>
      <c r="AR215" s="122"/>
      <c r="AS215" s="122"/>
      <c r="AT215" s="122"/>
      <c r="AU215" s="122"/>
      <c r="AV215" s="122"/>
      <c r="AW215" s="122"/>
      <c r="AX215" s="122"/>
      <c r="AY215" s="122"/>
      <c r="AZ215" s="122"/>
      <c r="BA215" s="122"/>
      <c r="BB215" s="122"/>
      <c r="BC215" s="122"/>
      <c r="BD215" s="122"/>
      <c r="BE215" s="122"/>
      <c r="BF215" s="122"/>
      <c r="BG215" s="124" t="str">
        <f t="shared" si="3"/>
        <v>N</v>
      </c>
    </row>
    <row r="216" spans="2:59" x14ac:dyDescent="0.2">
      <c r="B216" s="122" t="s">
        <v>1183</v>
      </c>
      <c r="C216" s="122" t="s">
        <v>1184</v>
      </c>
      <c r="D216" s="122"/>
      <c r="E216" s="122"/>
      <c r="F216" s="122" t="s">
        <v>449</v>
      </c>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t="s">
        <v>450</v>
      </c>
      <c r="AH216" s="122" t="s">
        <v>450</v>
      </c>
      <c r="AI216" s="122" t="s">
        <v>450</v>
      </c>
      <c r="AJ216" s="122" t="s">
        <v>450</v>
      </c>
      <c r="AK216" s="122" t="s">
        <v>450</v>
      </c>
      <c r="AL216" s="122" t="s">
        <v>450</v>
      </c>
      <c r="AM216" s="122" t="s">
        <v>450</v>
      </c>
      <c r="AN216" s="122" t="s">
        <v>450</v>
      </c>
      <c r="AO216" s="122" t="s">
        <v>450</v>
      </c>
      <c r="AP216" s="122" t="s">
        <v>450</v>
      </c>
      <c r="AQ216" s="122"/>
      <c r="AR216" s="122"/>
      <c r="AS216" s="122"/>
      <c r="AT216" s="122"/>
      <c r="AU216" s="122"/>
      <c r="AV216" s="122"/>
      <c r="AW216" s="122"/>
      <c r="AX216" s="122"/>
      <c r="AY216" s="122"/>
      <c r="AZ216" s="122"/>
      <c r="BA216" s="122"/>
      <c r="BB216" s="122"/>
      <c r="BC216" s="122"/>
      <c r="BD216" s="122"/>
      <c r="BE216" s="122"/>
      <c r="BF216" s="122"/>
      <c r="BG216" s="124" t="str">
        <f t="shared" si="3"/>
        <v>N</v>
      </c>
    </row>
    <row r="217" spans="2:59" x14ac:dyDescent="0.2">
      <c r="B217" s="122" t="s">
        <v>1185</v>
      </c>
      <c r="C217" s="122" t="s">
        <v>1184</v>
      </c>
      <c r="D217" s="122"/>
      <c r="E217" s="122"/>
      <c r="F217" s="122" t="s">
        <v>449</v>
      </c>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t="s">
        <v>450</v>
      </c>
      <c r="AH217" s="122" t="s">
        <v>450</v>
      </c>
      <c r="AI217" s="122" t="s">
        <v>450</v>
      </c>
      <c r="AJ217" s="122" t="s">
        <v>450</v>
      </c>
      <c r="AK217" s="122" t="s">
        <v>450</v>
      </c>
      <c r="AL217" s="122" t="s">
        <v>450</v>
      </c>
      <c r="AM217" s="122" t="s">
        <v>450</v>
      </c>
      <c r="AN217" s="122" t="s">
        <v>450</v>
      </c>
      <c r="AO217" s="122" t="s">
        <v>450</v>
      </c>
      <c r="AP217" s="122" t="s">
        <v>450</v>
      </c>
      <c r="AQ217" s="122"/>
      <c r="AR217" s="122"/>
      <c r="AS217" s="122"/>
      <c r="AT217" s="122"/>
      <c r="AU217" s="122"/>
      <c r="AV217" s="122"/>
      <c r="AW217" s="122"/>
      <c r="AX217" s="122"/>
      <c r="AY217" s="122"/>
      <c r="AZ217" s="122"/>
      <c r="BA217" s="122"/>
      <c r="BB217" s="122"/>
      <c r="BC217" s="122"/>
      <c r="BD217" s="122"/>
      <c r="BE217" s="122"/>
      <c r="BF217" s="122"/>
      <c r="BG217" s="124" t="str">
        <f t="shared" si="3"/>
        <v>N</v>
      </c>
    </row>
    <row r="218" spans="2:59" x14ac:dyDescent="0.2">
      <c r="B218" s="122" t="s">
        <v>1186</v>
      </c>
      <c r="C218" s="122" t="s">
        <v>1187</v>
      </c>
      <c r="D218" s="122"/>
      <c r="E218" s="122"/>
      <c r="F218" s="122" t="s">
        <v>449</v>
      </c>
      <c r="G218" s="122" t="s">
        <v>449</v>
      </c>
      <c r="H218" s="122"/>
      <c r="I218" s="122"/>
      <c r="J218" s="122"/>
      <c r="K218" s="122"/>
      <c r="L218" s="122">
        <v>918474</v>
      </c>
      <c r="M218" s="122"/>
      <c r="N218" s="122"/>
      <c r="O218" s="122"/>
      <c r="P218" s="122"/>
      <c r="Q218" s="122"/>
      <c r="R218" s="122"/>
      <c r="S218" s="122"/>
      <c r="T218" s="122"/>
      <c r="U218" s="122"/>
      <c r="V218" s="122"/>
      <c r="W218" s="122"/>
      <c r="X218" s="122"/>
      <c r="Y218" s="122"/>
      <c r="Z218" s="122"/>
      <c r="AA218" s="122"/>
      <c r="AB218" s="122"/>
      <c r="AC218" s="122"/>
      <c r="AD218" s="122"/>
      <c r="AE218" s="122"/>
      <c r="AF218" s="122"/>
      <c r="AG218" s="122" t="s">
        <v>450</v>
      </c>
      <c r="AH218" s="122" t="s">
        <v>450</v>
      </c>
      <c r="AI218" s="122" t="s">
        <v>450</v>
      </c>
      <c r="AJ218" s="122" t="s">
        <v>450</v>
      </c>
      <c r="AK218" s="122" t="s">
        <v>450</v>
      </c>
      <c r="AL218" s="122" t="s">
        <v>450</v>
      </c>
      <c r="AM218" s="122" t="s">
        <v>450</v>
      </c>
      <c r="AN218" s="122" t="s">
        <v>450</v>
      </c>
      <c r="AO218" s="122" t="s">
        <v>450</v>
      </c>
      <c r="AP218" s="122" t="s">
        <v>450</v>
      </c>
      <c r="AQ218" s="122"/>
      <c r="AR218" s="122"/>
      <c r="AS218" s="122"/>
      <c r="AT218" s="122"/>
      <c r="AU218" s="122"/>
      <c r="AV218" s="122"/>
      <c r="AW218" s="122"/>
      <c r="AX218" s="122"/>
      <c r="AY218" s="122"/>
      <c r="AZ218" s="122"/>
      <c r="BA218" s="122"/>
      <c r="BB218" s="122"/>
      <c r="BC218" s="122"/>
      <c r="BD218" s="122"/>
      <c r="BE218" s="122"/>
      <c r="BF218" s="122"/>
      <c r="BG218" s="124" t="str">
        <f t="shared" si="3"/>
        <v>N</v>
      </c>
    </row>
    <row r="219" spans="2:59" x14ac:dyDescent="0.2">
      <c r="B219" s="122" t="s">
        <v>1188</v>
      </c>
      <c r="C219" s="122" t="s">
        <v>1189</v>
      </c>
      <c r="D219" s="122"/>
      <c r="E219" s="122"/>
      <c r="F219" s="122" t="s">
        <v>449</v>
      </c>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t="s">
        <v>450</v>
      </c>
      <c r="AH219" s="122" t="s">
        <v>450</v>
      </c>
      <c r="AI219" s="122" t="s">
        <v>450</v>
      </c>
      <c r="AJ219" s="122" t="s">
        <v>450</v>
      </c>
      <c r="AK219" s="122" t="s">
        <v>450</v>
      </c>
      <c r="AL219" s="122" t="s">
        <v>450</v>
      </c>
      <c r="AM219" s="122" t="s">
        <v>450</v>
      </c>
      <c r="AN219" s="122" t="s">
        <v>450</v>
      </c>
      <c r="AO219" s="122" t="s">
        <v>450</v>
      </c>
      <c r="AP219" s="122" t="s">
        <v>450</v>
      </c>
      <c r="AQ219" s="122"/>
      <c r="AR219" s="122"/>
      <c r="AS219" s="122"/>
      <c r="AT219" s="122"/>
      <c r="AU219" s="122"/>
      <c r="AV219" s="122"/>
      <c r="AW219" s="122"/>
      <c r="AX219" s="122"/>
      <c r="AY219" s="122"/>
      <c r="AZ219" s="122"/>
      <c r="BA219" s="122"/>
      <c r="BB219" s="122"/>
      <c r="BC219" s="122"/>
      <c r="BD219" s="122"/>
      <c r="BE219" s="122"/>
      <c r="BF219" s="122"/>
      <c r="BG219" s="124" t="str">
        <f t="shared" si="3"/>
        <v>N</v>
      </c>
    </row>
    <row r="220" spans="2:59" x14ac:dyDescent="0.2">
      <c r="B220" s="122" t="s">
        <v>1190</v>
      </c>
      <c r="C220" s="122" t="s">
        <v>1191</v>
      </c>
      <c r="D220" s="122"/>
      <c r="E220" s="122"/>
      <c r="F220" s="122" t="s">
        <v>554</v>
      </c>
      <c r="G220" s="122" t="s">
        <v>449</v>
      </c>
      <c r="H220" s="122">
        <v>4</v>
      </c>
      <c r="I220" s="122" t="s">
        <v>1192</v>
      </c>
      <c r="J220" s="122"/>
      <c r="K220" s="122" t="s">
        <v>1193</v>
      </c>
      <c r="L220" s="122">
        <v>1125516</v>
      </c>
      <c r="M220" s="122"/>
      <c r="N220" s="122"/>
      <c r="O220" s="122"/>
      <c r="P220" s="122" t="s">
        <v>1194</v>
      </c>
      <c r="Q220" s="122"/>
      <c r="R220" s="122"/>
      <c r="S220" s="122" t="s">
        <v>659</v>
      </c>
      <c r="T220" s="122"/>
      <c r="U220" s="122"/>
      <c r="V220" s="122"/>
      <c r="W220" s="122"/>
      <c r="X220" s="122"/>
      <c r="Y220" s="122"/>
      <c r="Z220" s="122"/>
      <c r="AA220" s="122"/>
      <c r="AB220" s="122"/>
      <c r="AC220" s="122"/>
      <c r="AD220" s="122"/>
      <c r="AE220" s="122"/>
      <c r="AF220" s="122"/>
      <c r="AG220" s="122" t="s">
        <v>450</v>
      </c>
      <c r="AH220" s="122" t="s">
        <v>450</v>
      </c>
      <c r="AI220" s="122" t="s">
        <v>450</v>
      </c>
      <c r="AJ220" s="122" t="s">
        <v>450</v>
      </c>
      <c r="AK220" s="122" t="s">
        <v>450</v>
      </c>
      <c r="AL220" s="122" t="s">
        <v>450</v>
      </c>
      <c r="AM220" s="122" t="s">
        <v>450</v>
      </c>
      <c r="AN220" s="122" t="s">
        <v>450</v>
      </c>
      <c r="AO220" s="122" t="s">
        <v>450</v>
      </c>
      <c r="AP220" s="122" t="s">
        <v>450</v>
      </c>
      <c r="AQ220" s="122"/>
      <c r="AR220" s="122"/>
      <c r="AS220" s="122"/>
      <c r="AT220" s="122"/>
      <c r="AU220" s="122"/>
      <c r="AV220" s="122" t="s">
        <v>1195</v>
      </c>
      <c r="AW220" s="122"/>
      <c r="AX220" s="122" t="s">
        <v>507</v>
      </c>
      <c r="AY220" s="122" t="s">
        <v>478</v>
      </c>
      <c r="AZ220" s="122"/>
      <c r="BA220" s="122">
        <v>2539</v>
      </c>
      <c r="BB220" s="122">
        <v>44224</v>
      </c>
      <c r="BC220" s="122"/>
      <c r="BD220" s="122">
        <v>45286</v>
      </c>
      <c r="BE220" s="122">
        <v>2102</v>
      </c>
      <c r="BF220" s="122"/>
      <c r="BG220" s="124" t="str">
        <f t="shared" si="3"/>
        <v>N</v>
      </c>
    </row>
    <row r="221" spans="2:59" x14ac:dyDescent="0.2">
      <c r="B221" s="122" t="s">
        <v>1196</v>
      </c>
      <c r="C221" s="122" t="s">
        <v>1191</v>
      </c>
      <c r="D221" s="122"/>
      <c r="E221" s="122"/>
      <c r="F221" s="122" t="s">
        <v>554</v>
      </c>
      <c r="G221" s="122"/>
      <c r="H221" s="122"/>
      <c r="I221" s="122"/>
      <c r="J221" s="122"/>
      <c r="K221" s="122"/>
      <c r="L221" s="122">
        <v>1125524</v>
      </c>
      <c r="M221" s="122"/>
      <c r="N221" s="122"/>
      <c r="O221" s="122"/>
      <c r="P221" s="122"/>
      <c r="Q221" s="122"/>
      <c r="R221" s="122"/>
      <c r="S221" s="122"/>
      <c r="T221" s="122"/>
      <c r="U221" s="122"/>
      <c r="V221" s="122"/>
      <c r="W221" s="122"/>
      <c r="X221" s="122"/>
      <c r="Y221" s="122"/>
      <c r="Z221" s="122"/>
      <c r="AA221" s="122"/>
      <c r="AB221" s="122"/>
      <c r="AC221" s="122"/>
      <c r="AD221" s="122"/>
      <c r="AE221" s="122"/>
      <c r="AF221" s="122"/>
      <c r="AG221" s="122" t="s">
        <v>450</v>
      </c>
      <c r="AH221" s="122" t="s">
        <v>450</v>
      </c>
      <c r="AI221" s="122" t="s">
        <v>450</v>
      </c>
      <c r="AJ221" s="122" t="s">
        <v>450</v>
      </c>
      <c r="AK221" s="122" t="s">
        <v>450</v>
      </c>
      <c r="AL221" s="122" t="s">
        <v>450</v>
      </c>
      <c r="AM221" s="122" t="s">
        <v>450</v>
      </c>
      <c r="AN221" s="122" t="s">
        <v>450</v>
      </c>
      <c r="AO221" s="122" t="s">
        <v>450</v>
      </c>
      <c r="AP221" s="122" t="s">
        <v>450</v>
      </c>
      <c r="AQ221" s="122"/>
      <c r="AR221" s="122"/>
      <c r="AS221" s="122"/>
      <c r="AT221" s="122"/>
      <c r="AU221" s="122"/>
      <c r="AV221" s="122"/>
      <c r="AW221" s="122"/>
      <c r="AX221" s="122"/>
      <c r="AY221" s="122"/>
      <c r="AZ221" s="122"/>
      <c r="BA221" s="122"/>
      <c r="BB221" s="122"/>
      <c r="BC221" s="122"/>
      <c r="BD221" s="122"/>
      <c r="BE221" s="122"/>
      <c r="BF221" s="122"/>
      <c r="BG221" s="124" t="str">
        <f t="shared" si="3"/>
        <v>N</v>
      </c>
    </row>
    <row r="222" spans="2:59" x14ac:dyDescent="0.2">
      <c r="B222" s="122" t="s">
        <v>803</v>
      </c>
      <c r="C222" s="122" t="s">
        <v>1197</v>
      </c>
      <c r="D222" s="122"/>
      <c r="E222" s="122"/>
      <c r="F222" s="122" t="s">
        <v>449</v>
      </c>
      <c r="G222" s="122"/>
      <c r="H222" s="122"/>
      <c r="I222" s="122"/>
      <c r="J222" s="122"/>
      <c r="K222" s="122"/>
      <c r="L222" s="122">
        <v>382264</v>
      </c>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t="s">
        <v>450</v>
      </c>
      <c r="AH222" s="122" t="s">
        <v>450</v>
      </c>
      <c r="AI222" s="122" t="s">
        <v>450</v>
      </c>
      <c r="AJ222" s="122" t="s">
        <v>450</v>
      </c>
      <c r="AK222" s="122" t="s">
        <v>450</v>
      </c>
      <c r="AL222" s="122" t="s">
        <v>450</v>
      </c>
      <c r="AM222" s="122" t="s">
        <v>450</v>
      </c>
      <c r="AN222" s="122" t="s">
        <v>450</v>
      </c>
      <c r="AO222" s="122" t="s">
        <v>450</v>
      </c>
      <c r="AP222" s="122" t="s">
        <v>450</v>
      </c>
      <c r="AQ222" s="122"/>
      <c r="AR222" s="122"/>
      <c r="AS222" s="122"/>
      <c r="AT222" s="122"/>
      <c r="AU222" s="122"/>
      <c r="AV222" s="122"/>
      <c r="AW222" s="122"/>
      <c r="AX222" s="122"/>
      <c r="AY222" s="122"/>
      <c r="AZ222" s="122"/>
      <c r="BA222" s="122"/>
      <c r="BB222" s="122"/>
      <c r="BC222" s="122"/>
      <c r="BD222" s="122"/>
      <c r="BE222" s="122"/>
      <c r="BF222" s="122"/>
      <c r="BG222" s="124" t="str">
        <f t="shared" si="3"/>
        <v>N</v>
      </c>
    </row>
    <row r="223" spans="2:59" x14ac:dyDescent="0.2">
      <c r="B223" s="122" t="s">
        <v>1198</v>
      </c>
      <c r="C223" s="122" t="s">
        <v>1199</v>
      </c>
      <c r="D223" s="122"/>
      <c r="E223" s="122"/>
      <c r="F223" s="122" t="s">
        <v>449</v>
      </c>
      <c r="G223" s="122"/>
      <c r="H223" s="122"/>
      <c r="I223" s="122"/>
      <c r="J223" s="122"/>
      <c r="K223" s="122"/>
      <c r="L223" s="122">
        <v>356433</v>
      </c>
      <c r="M223" s="122"/>
      <c r="N223" s="122"/>
      <c r="O223" s="122"/>
      <c r="P223" s="122"/>
      <c r="Q223" s="122"/>
      <c r="R223" s="122"/>
      <c r="S223" s="122"/>
      <c r="T223" s="122"/>
      <c r="U223" s="122"/>
      <c r="V223" s="122"/>
      <c r="W223" s="122"/>
      <c r="X223" s="122"/>
      <c r="Y223" s="122"/>
      <c r="Z223" s="122"/>
      <c r="AA223" s="122"/>
      <c r="AB223" s="122"/>
      <c r="AC223" s="122"/>
      <c r="AD223" s="122"/>
      <c r="AE223" s="122"/>
      <c r="AF223" s="122"/>
      <c r="AG223" s="122" t="s">
        <v>450</v>
      </c>
      <c r="AH223" s="122" t="s">
        <v>450</v>
      </c>
      <c r="AI223" s="122" t="s">
        <v>450</v>
      </c>
      <c r="AJ223" s="122" t="s">
        <v>450</v>
      </c>
      <c r="AK223" s="122" t="s">
        <v>450</v>
      </c>
      <c r="AL223" s="122" t="s">
        <v>450</v>
      </c>
      <c r="AM223" s="122" t="s">
        <v>450</v>
      </c>
      <c r="AN223" s="122" t="s">
        <v>450</v>
      </c>
      <c r="AO223" s="122" t="s">
        <v>450</v>
      </c>
      <c r="AP223" s="122" t="s">
        <v>450</v>
      </c>
      <c r="AQ223" s="122"/>
      <c r="AR223" s="122"/>
      <c r="AS223" s="122"/>
      <c r="AT223" s="122"/>
      <c r="AU223" s="122"/>
      <c r="AV223" s="122"/>
      <c r="AW223" s="122"/>
      <c r="AX223" s="122"/>
      <c r="AY223" s="122"/>
      <c r="AZ223" s="122"/>
      <c r="BA223" s="122"/>
      <c r="BB223" s="122"/>
      <c r="BC223" s="122"/>
      <c r="BD223" s="122"/>
      <c r="BE223" s="122"/>
      <c r="BF223" s="122"/>
      <c r="BG223" s="124" t="str">
        <f t="shared" si="3"/>
        <v>N</v>
      </c>
    </row>
    <row r="224" spans="2:59" x14ac:dyDescent="0.2">
      <c r="B224" s="122" t="s">
        <v>230</v>
      </c>
      <c r="C224" s="122" t="s">
        <v>1200</v>
      </c>
      <c r="D224" s="122"/>
      <c r="E224" s="122"/>
      <c r="F224" s="122" t="s">
        <v>456</v>
      </c>
      <c r="G224" s="122" t="s">
        <v>456</v>
      </c>
      <c r="H224" s="122">
        <v>4</v>
      </c>
      <c r="I224" s="122" t="s">
        <v>1201</v>
      </c>
      <c r="J224" s="122"/>
      <c r="K224" s="122" t="s">
        <v>1202</v>
      </c>
      <c r="L224" s="122">
        <v>1172931</v>
      </c>
      <c r="M224" s="122"/>
      <c r="N224" s="122"/>
      <c r="O224" s="122"/>
      <c r="P224" s="122" t="s">
        <v>459</v>
      </c>
      <c r="Q224" s="122"/>
      <c r="R224" s="122"/>
      <c r="S224" s="122" t="s">
        <v>515</v>
      </c>
      <c r="T224" s="122"/>
      <c r="U224" s="122"/>
      <c r="V224" s="122"/>
      <c r="W224" s="122"/>
      <c r="X224" s="122"/>
      <c r="Y224" s="122"/>
      <c r="Z224" s="122"/>
      <c r="AA224" s="122"/>
      <c r="AB224" s="122"/>
      <c r="AC224" s="122"/>
      <c r="AD224" s="122"/>
      <c r="AE224" s="122"/>
      <c r="AF224" s="122"/>
      <c r="AG224" s="122" t="s">
        <v>461</v>
      </c>
      <c r="AH224" s="122" t="s">
        <v>461</v>
      </c>
      <c r="AI224" s="122" t="s">
        <v>461</v>
      </c>
      <c r="AJ224" s="122" t="s">
        <v>461</v>
      </c>
      <c r="AK224" s="122" t="s">
        <v>461</v>
      </c>
      <c r="AL224" s="122" t="s">
        <v>461</v>
      </c>
      <c r="AM224" s="122" t="s">
        <v>461</v>
      </c>
      <c r="AN224" s="122" t="s">
        <v>461</v>
      </c>
      <c r="AO224" s="122" t="s">
        <v>461</v>
      </c>
      <c r="AP224" s="122" t="s">
        <v>461</v>
      </c>
      <c r="AQ224" s="122"/>
      <c r="AR224" s="122"/>
      <c r="AS224" s="122"/>
      <c r="AT224" s="122"/>
      <c r="AU224" s="122"/>
      <c r="AV224" s="122" t="s">
        <v>1203</v>
      </c>
      <c r="AW224" s="122"/>
      <c r="AX224" s="122" t="s">
        <v>507</v>
      </c>
      <c r="AY224" s="122" t="s">
        <v>478</v>
      </c>
      <c r="AZ224" s="122"/>
      <c r="BA224" s="122">
        <v>2539</v>
      </c>
      <c r="BB224" s="122">
        <v>44967</v>
      </c>
      <c r="BC224" s="122"/>
      <c r="BD224" s="122">
        <v>46013</v>
      </c>
      <c r="BE224" s="122">
        <v>2146</v>
      </c>
      <c r="BF224" s="122"/>
      <c r="BG224" s="124" t="str">
        <f t="shared" si="3"/>
        <v>Y</v>
      </c>
    </row>
    <row r="225" spans="2:59" x14ac:dyDescent="0.2">
      <c r="B225" s="122" t="s">
        <v>137</v>
      </c>
      <c r="C225" s="122" t="s">
        <v>1204</v>
      </c>
      <c r="D225" s="122" t="s">
        <v>1205</v>
      </c>
      <c r="E225" s="122"/>
      <c r="F225" s="122" t="s">
        <v>456</v>
      </c>
      <c r="G225" s="122" t="s">
        <v>456</v>
      </c>
      <c r="H225" s="122"/>
      <c r="I225" s="122" t="s">
        <v>1206</v>
      </c>
      <c r="J225" s="122" t="s">
        <v>1207</v>
      </c>
      <c r="K225" s="122" t="s">
        <v>1208</v>
      </c>
      <c r="L225" s="122">
        <v>712892</v>
      </c>
      <c r="M225" s="122"/>
      <c r="N225" s="122"/>
      <c r="O225" s="122"/>
      <c r="P225" s="122" t="s">
        <v>485</v>
      </c>
      <c r="Q225" s="122" t="s">
        <v>459</v>
      </c>
      <c r="R225" s="122"/>
      <c r="S225" s="122" t="s">
        <v>543</v>
      </c>
      <c r="T225" s="122"/>
      <c r="U225" s="122"/>
      <c r="V225" s="122"/>
      <c r="W225" s="122"/>
      <c r="X225" s="122"/>
      <c r="Y225" s="122"/>
      <c r="Z225" s="122"/>
      <c r="AA225" s="122"/>
      <c r="AB225" s="122"/>
      <c r="AC225" s="122"/>
      <c r="AD225" s="122"/>
      <c r="AE225" s="122"/>
      <c r="AF225" s="122"/>
      <c r="AG225" s="122" t="s">
        <v>461</v>
      </c>
      <c r="AH225" s="122" t="s">
        <v>461</v>
      </c>
      <c r="AI225" s="122" t="s">
        <v>461</v>
      </c>
      <c r="AJ225" s="122" t="s">
        <v>461</v>
      </c>
      <c r="AK225" s="122" t="s">
        <v>461</v>
      </c>
      <c r="AL225" s="122" t="s">
        <v>461</v>
      </c>
      <c r="AM225" s="122" t="s">
        <v>461</v>
      </c>
      <c r="AN225" s="122" t="s">
        <v>461</v>
      </c>
      <c r="AO225" s="122" t="s">
        <v>461</v>
      </c>
      <c r="AP225" s="122" t="s">
        <v>461</v>
      </c>
      <c r="AQ225" s="122"/>
      <c r="AR225" s="122"/>
      <c r="AS225" s="122"/>
      <c r="AT225" s="122"/>
      <c r="AU225" s="122"/>
      <c r="AV225" s="122" t="s">
        <v>1209</v>
      </c>
      <c r="AW225" s="122"/>
      <c r="AX225" s="122" t="s">
        <v>507</v>
      </c>
      <c r="AY225" s="122" t="s">
        <v>478</v>
      </c>
      <c r="AZ225" s="122"/>
      <c r="BA225" s="122">
        <v>2539</v>
      </c>
      <c r="BB225" s="122">
        <v>38805</v>
      </c>
      <c r="BC225" s="122"/>
      <c r="BD225" s="122">
        <v>46039</v>
      </c>
      <c r="BE225" s="122">
        <v>2144</v>
      </c>
      <c r="BF225" s="122"/>
      <c r="BG225" s="124" t="str">
        <f t="shared" si="3"/>
        <v>Y</v>
      </c>
    </row>
    <row r="226" spans="2:59" x14ac:dyDescent="0.2">
      <c r="B226" s="122" t="s">
        <v>601</v>
      </c>
      <c r="C226" s="122" t="s">
        <v>1210</v>
      </c>
      <c r="D226" s="122"/>
      <c r="E226" s="122"/>
      <c r="F226" s="122" t="s">
        <v>449</v>
      </c>
      <c r="G226" s="122" t="s">
        <v>449</v>
      </c>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c r="AE226" s="122"/>
      <c r="AF226" s="122"/>
      <c r="AG226" s="122" t="s">
        <v>450</v>
      </c>
      <c r="AH226" s="122" t="s">
        <v>450</v>
      </c>
      <c r="AI226" s="122" t="s">
        <v>450</v>
      </c>
      <c r="AJ226" s="122" t="s">
        <v>450</v>
      </c>
      <c r="AK226" s="122" t="s">
        <v>450</v>
      </c>
      <c r="AL226" s="122" t="s">
        <v>450</v>
      </c>
      <c r="AM226" s="122" t="s">
        <v>450</v>
      </c>
      <c r="AN226" s="122" t="s">
        <v>450</v>
      </c>
      <c r="AO226" s="122" t="s">
        <v>450</v>
      </c>
      <c r="AP226" s="122" t="s">
        <v>450</v>
      </c>
      <c r="AQ226" s="122"/>
      <c r="AR226" s="122"/>
      <c r="AS226" s="122"/>
      <c r="AT226" s="122"/>
      <c r="AU226" s="122"/>
      <c r="AV226" s="122"/>
      <c r="AW226" s="122"/>
      <c r="AX226" s="122"/>
      <c r="AY226" s="122"/>
      <c r="AZ226" s="122"/>
      <c r="BA226" s="122"/>
      <c r="BB226" s="122"/>
      <c r="BC226" s="122"/>
      <c r="BD226" s="122"/>
      <c r="BE226" s="122"/>
      <c r="BF226" s="122"/>
      <c r="BG226" s="124" t="str">
        <f t="shared" si="3"/>
        <v>N</v>
      </c>
    </row>
    <row r="227" spans="2:59" x14ac:dyDescent="0.2">
      <c r="B227" s="122" t="s">
        <v>1211</v>
      </c>
      <c r="C227" s="122" t="s">
        <v>1212</v>
      </c>
      <c r="D227" s="122"/>
      <c r="E227" s="122"/>
      <c r="F227" s="122" t="s">
        <v>456</v>
      </c>
      <c r="G227" s="122" t="s">
        <v>456</v>
      </c>
      <c r="H227" s="122"/>
      <c r="I227" s="122" t="s">
        <v>1213</v>
      </c>
      <c r="J227" s="122"/>
      <c r="K227" s="122" t="s">
        <v>1214</v>
      </c>
      <c r="L227" s="122">
        <v>1219111</v>
      </c>
      <c r="M227" s="122"/>
      <c r="N227" s="122"/>
      <c r="O227" s="122"/>
      <c r="P227" s="122"/>
      <c r="Q227" s="122"/>
      <c r="R227" s="122"/>
      <c r="S227" s="122"/>
      <c r="T227" s="122"/>
      <c r="U227" s="122"/>
      <c r="V227" s="122"/>
      <c r="W227" s="122"/>
      <c r="X227" s="122"/>
      <c r="Y227" s="122"/>
      <c r="Z227" s="122"/>
      <c r="AA227" s="122">
        <v>1</v>
      </c>
      <c r="AB227" s="122"/>
      <c r="AC227" s="122"/>
      <c r="AD227" s="122"/>
      <c r="AE227" s="122"/>
      <c r="AF227" s="122"/>
      <c r="AG227" s="122" t="s">
        <v>461</v>
      </c>
      <c r="AH227" s="122" t="s">
        <v>461</v>
      </c>
      <c r="AI227" s="122" t="s">
        <v>461</v>
      </c>
      <c r="AJ227" s="122" t="s">
        <v>461</v>
      </c>
      <c r="AK227" s="122" t="s">
        <v>461</v>
      </c>
      <c r="AL227" s="122" t="s">
        <v>461</v>
      </c>
      <c r="AM227" s="122" t="s">
        <v>461</v>
      </c>
      <c r="AN227" s="122" t="s">
        <v>461</v>
      </c>
      <c r="AO227" s="122" t="s">
        <v>461</v>
      </c>
      <c r="AP227" s="122" t="s">
        <v>461</v>
      </c>
      <c r="AQ227" s="122"/>
      <c r="AR227" s="122"/>
      <c r="AS227" s="122"/>
      <c r="AT227" s="122"/>
      <c r="AU227" s="122"/>
      <c r="AV227" s="122" t="s">
        <v>1215</v>
      </c>
      <c r="AW227" s="122"/>
      <c r="AX227" s="122" t="s">
        <v>1216</v>
      </c>
      <c r="AY227" s="122" t="s">
        <v>478</v>
      </c>
      <c r="AZ227" s="122"/>
      <c r="BA227" s="122">
        <v>2536</v>
      </c>
      <c r="BB227" s="122">
        <v>46050</v>
      </c>
      <c r="BC227" s="122"/>
      <c r="BD227" s="122">
        <v>46032</v>
      </c>
      <c r="BE227" s="122" t="s">
        <v>1217</v>
      </c>
      <c r="BF227" s="122"/>
      <c r="BG227" s="124" t="str">
        <f t="shared" si="3"/>
        <v>Y</v>
      </c>
    </row>
    <row r="228" spans="2:59" x14ac:dyDescent="0.2">
      <c r="B228" s="122" t="s">
        <v>137</v>
      </c>
      <c r="C228" s="122" t="s">
        <v>1218</v>
      </c>
      <c r="D228" s="122"/>
      <c r="E228" s="122"/>
      <c r="F228" s="122" t="s">
        <v>449</v>
      </c>
      <c r="G228" s="122"/>
      <c r="H228" s="122"/>
      <c r="I228" s="122"/>
      <c r="J228" s="122"/>
      <c r="K228" s="122"/>
      <c r="L228" s="122">
        <v>1081918</v>
      </c>
      <c r="M228" s="122"/>
      <c r="N228" s="122"/>
      <c r="O228" s="122"/>
      <c r="P228" s="122"/>
      <c r="Q228" s="122"/>
      <c r="R228" s="122"/>
      <c r="S228" s="122"/>
      <c r="T228" s="122"/>
      <c r="U228" s="122"/>
      <c r="V228" s="122"/>
      <c r="W228" s="122"/>
      <c r="X228" s="122"/>
      <c r="Y228" s="122"/>
      <c r="Z228" s="122"/>
      <c r="AA228" s="122"/>
      <c r="AB228" s="122"/>
      <c r="AC228" s="122"/>
      <c r="AD228" s="122"/>
      <c r="AE228" s="122"/>
      <c r="AF228" s="122"/>
      <c r="AG228" s="122" t="s">
        <v>450</v>
      </c>
      <c r="AH228" s="122" t="s">
        <v>450</v>
      </c>
      <c r="AI228" s="122" t="s">
        <v>450</v>
      </c>
      <c r="AJ228" s="122" t="s">
        <v>450</v>
      </c>
      <c r="AK228" s="122" t="s">
        <v>450</v>
      </c>
      <c r="AL228" s="122" t="s">
        <v>450</v>
      </c>
      <c r="AM228" s="122" t="s">
        <v>450</v>
      </c>
      <c r="AN228" s="122" t="s">
        <v>450</v>
      </c>
      <c r="AO228" s="122" t="s">
        <v>450</v>
      </c>
      <c r="AP228" s="122" t="s">
        <v>450</v>
      </c>
      <c r="AQ228" s="122"/>
      <c r="AR228" s="122"/>
      <c r="AS228" s="122"/>
      <c r="AT228" s="122"/>
      <c r="AU228" s="122"/>
      <c r="AV228" s="122"/>
      <c r="AW228" s="122"/>
      <c r="AX228" s="122"/>
      <c r="AY228" s="122"/>
      <c r="AZ228" s="122"/>
      <c r="BA228" s="122"/>
      <c r="BB228" s="122"/>
      <c r="BC228" s="122"/>
      <c r="BD228" s="122"/>
      <c r="BE228" s="122"/>
      <c r="BF228" s="122"/>
      <c r="BG228" s="124" t="str">
        <f t="shared" si="3"/>
        <v>N</v>
      </c>
    </row>
    <row r="229" spans="2:59" x14ac:dyDescent="0.2">
      <c r="B229" s="122" t="s">
        <v>342</v>
      </c>
      <c r="C229" s="122" t="s">
        <v>1219</v>
      </c>
      <c r="D229" s="122"/>
      <c r="E229" s="122"/>
      <c r="F229" s="122" t="s">
        <v>456</v>
      </c>
      <c r="G229" s="122" t="s">
        <v>456</v>
      </c>
      <c r="H229" s="122"/>
      <c r="I229" s="122" t="s">
        <v>1220</v>
      </c>
      <c r="J229" s="122"/>
      <c r="K229" s="122" t="s">
        <v>1221</v>
      </c>
      <c r="L229" s="122">
        <v>1221892</v>
      </c>
      <c r="M229" s="122"/>
      <c r="N229" s="122"/>
      <c r="O229" s="122"/>
      <c r="P229" s="122"/>
      <c r="Q229" s="122"/>
      <c r="R229" s="122"/>
      <c r="S229" s="122" t="s">
        <v>483</v>
      </c>
      <c r="T229" s="122"/>
      <c r="U229" s="122"/>
      <c r="V229" s="122"/>
      <c r="W229" s="122"/>
      <c r="X229" s="122"/>
      <c r="Y229" s="122"/>
      <c r="Z229" s="122"/>
      <c r="AA229" s="122">
        <v>1</v>
      </c>
      <c r="AB229" s="122"/>
      <c r="AC229" s="122"/>
      <c r="AD229" s="122"/>
      <c r="AE229" s="122"/>
      <c r="AF229" s="122"/>
      <c r="AG229" s="122" t="s">
        <v>461</v>
      </c>
      <c r="AH229" s="122" t="s">
        <v>461</v>
      </c>
      <c r="AI229" s="122" t="s">
        <v>461</v>
      </c>
      <c r="AJ229" s="122" t="s">
        <v>461</v>
      </c>
      <c r="AK229" s="122" t="s">
        <v>461</v>
      </c>
      <c r="AL229" s="122" t="s">
        <v>461</v>
      </c>
      <c r="AM229" s="122" t="s">
        <v>461</v>
      </c>
      <c r="AN229" s="122" t="s">
        <v>461</v>
      </c>
      <c r="AO229" s="122" t="s">
        <v>461</v>
      </c>
      <c r="AP229" s="122" t="s">
        <v>461</v>
      </c>
      <c r="AQ229" s="122"/>
      <c r="AR229" s="122"/>
      <c r="AS229" s="122"/>
      <c r="AT229" s="122"/>
      <c r="AU229" s="122"/>
      <c r="AV229" s="122" t="s">
        <v>1222</v>
      </c>
      <c r="AW229" s="122"/>
      <c r="AX229" s="122" t="s">
        <v>622</v>
      </c>
      <c r="AY229" s="122"/>
      <c r="AZ229" s="122"/>
      <c r="BA229" s="122">
        <v>2539</v>
      </c>
      <c r="BB229" s="122">
        <v>45646</v>
      </c>
      <c r="BC229" s="122"/>
      <c r="BD229" s="122">
        <v>46008</v>
      </c>
      <c r="BE229" s="122">
        <v>2146</v>
      </c>
      <c r="BF229" s="122"/>
      <c r="BG229" s="124" t="str">
        <f t="shared" si="3"/>
        <v>Y</v>
      </c>
    </row>
    <row r="230" spans="2:59" x14ac:dyDescent="0.2">
      <c r="B230" s="122" t="s">
        <v>232</v>
      </c>
      <c r="C230" s="122" t="s">
        <v>1223</v>
      </c>
      <c r="D230" s="122"/>
      <c r="E230" s="122"/>
      <c r="F230" s="122" t="s">
        <v>456</v>
      </c>
      <c r="G230" s="122" t="s">
        <v>456</v>
      </c>
      <c r="H230" s="122">
        <v>4</v>
      </c>
      <c r="I230" s="122" t="s">
        <v>1224</v>
      </c>
      <c r="J230" s="122"/>
      <c r="K230" s="122" t="s">
        <v>1225</v>
      </c>
      <c r="L230" s="122">
        <v>1166573</v>
      </c>
      <c r="M230" s="122"/>
      <c r="N230" s="122"/>
      <c r="O230" s="122"/>
      <c r="P230" s="122" t="s">
        <v>459</v>
      </c>
      <c r="Q230" s="122"/>
      <c r="R230" s="122"/>
      <c r="S230" s="122" t="s">
        <v>659</v>
      </c>
      <c r="T230" s="122"/>
      <c r="U230" s="122"/>
      <c r="V230" s="122"/>
      <c r="W230" s="122"/>
      <c r="X230" s="122"/>
      <c r="Y230" s="122"/>
      <c r="Z230" s="122"/>
      <c r="AA230" s="122">
        <v>1</v>
      </c>
      <c r="AB230" s="122"/>
      <c r="AC230" s="122"/>
      <c r="AD230" s="122"/>
      <c r="AE230" s="122"/>
      <c r="AF230" s="122"/>
      <c r="AG230" s="122" t="s">
        <v>461</v>
      </c>
      <c r="AH230" s="122" t="s">
        <v>461</v>
      </c>
      <c r="AI230" s="122" t="s">
        <v>461</v>
      </c>
      <c r="AJ230" s="122" t="s">
        <v>461</v>
      </c>
      <c r="AK230" s="122" t="s">
        <v>461</v>
      </c>
      <c r="AL230" s="122" t="s">
        <v>461</v>
      </c>
      <c r="AM230" s="122" t="s">
        <v>461</v>
      </c>
      <c r="AN230" s="122" t="s">
        <v>461</v>
      </c>
      <c r="AO230" s="122" t="s">
        <v>461</v>
      </c>
      <c r="AP230" s="122" t="s">
        <v>461</v>
      </c>
      <c r="AQ230" s="122"/>
      <c r="AR230" s="122"/>
      <c r="AS230" s="122"/>
      <c r="AT230" s="122"/>
      <c r="AU230" s="122"/>
      <c r="AV230" s="122" t="s">
        <v>1226</v>
      </c>
      <c r="AW230" s="122"/>
      <c r="AX230" s="122" t="s">
        <v>1227</v>
      </c>
      <c r="AY230" s="122" t="s">
        <v>478</v>
      </c>
      <c r="AZ230" s="122"/>
      <c r="BA230" s="122">
        <v>2539</v>
      </c>
      <c r="BB230" s="122">
        <v>44847</v>
      </c>
      <c r="BC230" s="122"/>
      <c r="BD230" s="122">
        <v>46008</v>
      </c>
      <c r="BE230" s="122">
        <v>2146</v>
      </c>
      <c r="BF230" s="122"/>
      <c r="BG230" s="124" t="str">
        <f t="shared" si="3"/>
        <v>Y</v>
      </c>
    </row>
    <row r="231" spans="2:59" x14ac:dyDescent="0.2">
      <c r="B231" s="122" t="s">
        <v>233</v>
      </c>
      <c r="C231" s="122" t="s">
        <v>1223</v>
      </c>
      <c r="D231" s="122"/>
      <c r="E231" s="122"/>
      <c r="F231" s="122" t="s">
        <v>456</v>
      </c>
      <c r="G231" s="122" t="s">
        <v>456</v>
      </c>
      <c r="H231" s="122">
        <v>4</v>
      </c>
      <c r="I231" s="122" t="s">
        <v>1228</v>
      </c>
      <c r="J231" s="122"/>
      <c r="K231" s="122" t="s">
        <v>1229</v>
      </c>
      <c r="L231" s="122">
        <v>1166581</v>
      </c>
      <c r="M231" s="122"/>
      <c r="N231" s="122"/>
      <c r="O231" s="122"/>
      <c r="P231" s="122" t="s">
        <v>459</v>
      </c>
      <c r="Q231" s="122"/>
      <c r="R231" s="122"/>
      <c r="S231" s="122" t="s">
        <v>539</v>
      </c>
      <c r="T231" s="122"/>
      <c r="U231" s="122"/>
      <c r="V231" s="122"/>
      <c r="W231" s="122"/>
      <c r="X231" s="122"/>
      <c r="Y231" s="122"/>
      <c r="Z231" s="122"/>
      <c r="AA231" s="122"/>
      <c r="AB231" s="122"/>
      <c r="AC231" s="122"/>
      <c r="AD231" s="122"/>
      <c r="AE231" s="122"/>
      <c r="AF231" s="122"/>
      <c r="AG231" s="122" t="s">
        <v>461</v>
      </c>
      <c r="AH231" s="122" t="s">
        <v>461</v>
      </c>
      <c r="AI231" s="122" t="s">
        <v>461</v>
      </c>
      <c r="AJ231" s="122" t="s">
        <v>461</v>
      </c>
      <c r="AK231" s="122" t="s">
        <v>461</v>
      </c>
      <c r="AL231" s="122" t="s">
        <v>461</v>
      </c>
      <c r="AM231" s="122" t="s">
        <v>461</v>
      </c>
      <c r="AN231" s="122" t="s">
        <v>461</v>
      </c>
      <c r="AO231" s="122" t="s">
        <v>461</v>
      </c>
      <c r="AP231" s="122" t="s">
        <v>461</v>
      </c>
      <c r="AQ231" s="122"/>
      <c r="AR231" s="122"/>
      <c r="AS231" s="122"/>
      <c r="AT231" s="122"/>
      <c r="AU231" s="122"/>
      <c r="AV231" s="122" t="s">
        <v>1230</v>
      </c>
      <c r="AW231" s="122"/>
      <c r="AX231" s="122" t="s">
        <v>459</v>
      </c>
      <c r="AY231" s="122" t="s">
        <v>478</v>
      </c>
      <c r="AZ231" s="122"/>
      <c r="BA231" s="122">
        <v>2539</v>
      </c>
      <c r="BB231" s="122">
        <v>44847</v>
      </c>
      <c r="BC231" s="122"/>
      <c r="BD231" s="122">
        <v>46008</v>
      </c>
      <c r="BE231" s="122">
        <v>2146</v>
      </c>
      <c r="BF231" s="122"/>
      <c r="BG231" s="124" t="str">
        <f t="shared" si="3"/>
        <v>Y</v>
      </c>
    </row>
    <row r="232" spans="2:59" x14ac:dyDescent="0.2">
      <c r="B232" s="122" t="s">
        <v>1231</v>
      </c>
      <c r="C232" s="122" t="s">
        <v>1232</v>
      </c>
      <c r="D232" s="122"/>
      <c r="E232" s="122"/>
      <c r="F232" s="122" t="s">
        <v>456</v>
      </c>
      <c r="G232" s="122" t="s">
        <v>456</v>
      </c>
      <c r="H232" s="122"/>
      <c r="I232" s="122" t="s">
        <v>1233</v>
      </c>
      <c r="J232" s="122"/>
      <c r="K232" s="122" t="s">
        <v>1234</v>
      </c>
      <c r="L232" s="122">
        <v>1218379</v>
      </c>
      <c r="M232" s="122"/>
      <c r="N232" s="122"/>
      <c r="O232" s="122"/>
      <c r="P232" s="122"/>
      <c r="Q232" s="122"/>
      <c r="R232" s="122"/>
      <c r="S232" s="122"/>
      <c r="T232" s="122"/>
      <c r="U232" s="122"/>
      <c r="V232" s="122"/>
      <c r="W232" s="122"/>
      <c r="X232" s="122"/>
      <c r="Y232" s="122"/>
      <c r="Z232" s="122"/>
      <c r="AA232" s="122">
        <v>1</v>
      </c>
      <c r="AB232" s="122"/>
      <c r="AC232" s="122"/>
      <c r="AD232" s="122"/>
      <c r="AE232" s="122"/>
      <c r="AF232" s="122"/>
      <c r="AG232" s="122" t="s">
        <v>461</v>
      </c>
      <c r="AH232" s="122" t="s">
        <v>461</v>
      </c>
      <c r="AI232" s="122" t="s">
        <v>461</v>
      </c>
      <c r="AJ232" s="122" t="s">
        <v>461</v>
      </c>
      <c r="AK232" s="122" t="s">
        <v>461</v>
      </c>
      <c r="AL232" s="122" t="s">
        <v>461</v>
      </c>
      <c r="AM232" s="122" t="s">
        <v>461</v>
      </c>
      <c r="AN232" s="122" t="s">
        <v>461</v>
      </c>
      <c r="AO232" s="122" t="s">
        <v>461</v>
      </c>
      <c r="AP232" s="122" t="s">
        <v>461</v>
      </c>
      <c r="AQ232" s="122"/>
      <c r="AR232" s="122"/>
      <c r="AS232" s="122"/>
      <c r="AT232" s="122"/>
      <c r="AU232" s="122"/>
      <c r="AV232" s="122" t="s">
        <v>1215</v>
      </c>
      <c r="AW232" s="122"/>
      <c r="AX232" s="122" t="s">
        <v>1216</v>
      </c>
      <c r="AY232" s="122" t="s">
        <v>478</v>
      </c>
      <c r="AZ232" s="122"/>
      <c r="BA232" s="122">
        <v>2536</v>
      </c>
      <c r="BB232" s="122">
        <v>46050</v>
      </c>
      <c r="BC232" s="122"/>
      <c r="BD232" s="122">
        <v>46032</v>
      </c>
      <c r="BE232" s="122" t="s">
        <v>1217</v>
      </c>
      <c r="BF232" s="122"/>
      <c r="BG232" s="124" t="str">
        <f t="shared" si="3"/>
        <v>Y</v>
      </c>
    </row>
    <row r="233" spans="2:59" x14ac:dyDescent="0.2">
      <c r="B233" s="122" t="s">
        <v>1235</v>
      </c>
      <c r="C233" s="122" t="s">
        <v>1236</v>
      </c>
      <c r="D233" s="122"/>
      <c r="E233" s="122"/>
      <c r="F233" s="122" t="s">
        <v>449</v>
      </c>
      <c r="G233" s="122" t="s">
        <v>449</v>
      </c>
      <c r="H233" s="122"/>
      <c r="I233" s="122"/>
      <c r="J233" s="122"/>
      <c r="K233" s="122"/>
      <c r="L233" s="122"/>
      <c r="M233" s="122"/>
      <c r="N233" s="122"/>
      <c r="O233" s="122"/>
      <c r="P233" s="122"/>
      <c r="Q233" s="122"/>
      <c r="R233" s="122"/>
      <c r="S233" s="122"/>
      <c r="T233" s="122"/>
      <c r="U233" s="122"/>
      <c r="V233" s="122"/>
      <c r="W233" s="122"/>
      <c r="X233" s="122"/>
      <c r="Y233" s="122"/>
      <c r="Z233" s="122"/>
      <c r="AA233" s="122">
        <v>2</v>
      </c>
      <c r="AB233" s="122"/>
      <c r="AC233" s="122"/>
      <c r="AD233" s="122"/>
      <c r="AE233" s="122"/>
      <c r="AF233" s="122"/>
      <c r="AG233" s="122" t="s">
        <v>450</v>
      </c>
      <c r="AH233" s="122" t="s">
        <v>450</v>
      </c>
      <c r="AI233" s="122" t="s">
        <v>450</v>
      </c>
      <c r="AJ233" s="122" t="s">
        <v>450</v>
      </c>
      <c r="AK233" s="122" t="s">
        <v>450</v>
      </c>
      <c r="AL233" s="122" t="s">
        <v>450</v>
      </c>
      <c r="AM233" s="122" t="s">
        <v>450</v>
      </c>
      <c r="AN233" s="122" t="s">
        <v>450</v>
      </c>
      <c r="AO233" s="122" t="s">
        <v>450</v>
      </c>
      <c r="AP233" s="122" t="s">
        <v>450</v>
      </c>
      <c r="AQ233" s="122"/>
      <c r="AR233" s="122"/>
      <c r="AS233" s="122"/>
      <c r="AT233" s="122"/>
      <c r="AU233" s="122"/>
      <c r="AV233" s="122"/>
      <c r="AW233" s="122"/>
      <c r="AX233" s="122"/>
      <c r="AY233" s="122"/>
      <c r="AZ233" s="122"/>
      <c r="BA233" s="122"/>
      <c r="BB233" s="122"/>
      <c r="BC233" s="122"/>
      <c r="BD233" s="122"/>
      <c r="BE233" s="122"/>
      <c r="BF233" s="122"/>
      <c r="BG233" s="124" t="str">
        <f t="shared" si="3"/>
        <v>N</v>
      </c>
    </row>
    <row r="234" spans="2:59" x14ac:dyDescent="0.2">
      <c r="B234" s="122" t="s">
        <v>1237</v>
      </c>
      <c r="C234" s="122" t="s">
        <v>1238</v>
      </c>
      <c r="D234" s="122"/>
      <c r="E234" s="122"/>
      <c r="F234" s="122" t="s">
        <v>449</v>
      </c>
      <c r="G234" s="122" t="s">
        <v>449</v>
      </c>
      <c r="H234" s="122"/>
      <c r="I234" s="122"/>
      <c r="J234" s="122"/>
      <c r="K234" s="122"/>
      <c r="L234" s="122"/>
      <c r="M234" s="122"/>
      <c r="N234" s="122"/>
      <c r="O234" s="122"/>
      <c r="P234" s="122"/>
      <c r="Q234" s="122"/>
      <c r="R234" s="122"/>
      <c r="S234" s="122"/>
      <c r="T234" s="122"/>
      <c r="U234" s="122"/>
      <c r="V234" s="122"/>
      <c r="W234" s="122"/>
      <c r="X234" s="122"/>
      <c r="Y234" s="122"/>
      <c r="Z234" s="122"/>
      <c r="AA234" s="122"/>
      <c r="AB234" s="122"/>
      <c r="AC234" s="122"/>
      <c r="AD234" s="122"/>
      <c r="AE234" s="122"/>
      <c r="AF234" s="122"/>
      <c r="AG234" s="122" t="s">
        <v>450</v>
      </c>
      <c r="AH234" s="122" t="s">
        <v>450</v>
      </c>
      <c r="AI234" s="122" t="s">
        <v>450</v>
      </c>
      <c r="AJ234" s="122" t="s">
        <v>450</v>
      </c>
      <c r="AK234" s="122" t="s">
        <v>450</v>
      </c>
      <c r="AL234" s="122" t="s">
        <v>450</v>
      </c>
      <c r="AM234" s="122" t="s">
        <v>450</v>
      </c>
      <c r="AN234" s="122" t="s">
        <v>450</v>
      </c>
      <c r="AO234" s="122" t="s">
        <v>450</v>
      </c>
      <c r="AP234" s="122" t="s">
        <v>450</v>
      </c>
      <c r="AQ234" s="122"/>
      <c r="AR234" s="122"/>
      <c r="AS234" s="122"/>
      <c r="AT234" s="122"/>
      <c r="AU234" s="122"/>
      <c r="AV234" s="122"/>
      <c r="AW234" s="122"/>
      <c r="AX234" s="122"/>
      <c r="AY234" s="122"/>
      <c r="AZ234" s="122"/>
      <c r="BA234" s="122"/>
      <c r="BB234" s="122"/>
      <c r="BC234" s="122"/>
      <c r="BD234" s="122"/>
      <c r="BE234" s="122"/>
      <c r="BF234" s="122"/>
      <c r="BG234" s="124" t="str">
        <f t="shared" si="3"/>
        <v>N</v>
      </c>
    </row>
    <row r="235" spans="2:59" x14ac:dyDescent="0.2">
      <c r="B235" s="122" t="s">
        <v>235</v>
      </c>
      <c r="C235" s="122" t="s">
        <v>1239</v>
      </c>
      <c r="D235" s="122"/>
      <c r="E235" s="122"/>
      <c r="F235" s="122" t="s">
        <v>456</v>
      </c>
      <c r="G235" s="122" t="s">
        <v>456</v>
      </c>
      <c r="H235" s="122"/>
      <c r="I235" s="122" t="s">
        <v>1240</v>
      </c>
      <c r="J235" s="122"/>
      <c r="K235" s="122" t="s">
        <v>1241</v>
      </c>
      <c r="L235" s="122">
        <v>950114</v>
      </c>
      <c r="M235" s="122"/>
      <c r="N235" s="122"/>
      <c r="O235" s="122"/>
      <c r="P235" s="122" t="s">
        <v>459</v>
      </c>
      <c r="Q235" s="122"/>
      <c r="R235" s="122"/>
      <c r="S235" s="122" t="s">
        <v>690</v>
      </c>
      <c r="T235" s="122"/>
      <c r="U235" s="122"/>
      <c r="V235" s="122"/>
      <c r="W235" s="122"/>
      <c r="X235" s="122"/>
      <c r="Y235" s="122"/>
      <c r="Z235" s="122"/>
      <c r="AA235" s="122"/>
      <c r="AB235" s="122"/>
      <c r="AC235" s="122"/>
      <c r="AD235" s="122"/>
      <c r="AE235" s="122"/>
      <c r="AF235" s="122"/>
      <c r="AG235" s="122" t="s">
        <v>461</v>
      </c>
      <c r="AH235" s="122" t="s">
        <v>461</v>
      </c>
      <c r="AI235" s="122" t="s">
        <v>461</v>
      </c>
      <c r="AJ235" s="122" t="s">
        <v>461</v>
      </c>
      <c r="AK235" s="122" t="s">
        <v>461</v>
      </c>
      <c r="AL235" s="122" t="s">
        <v>461</v>
      </c>
      <c r="AM235" s="122" t="s">
        <v>461</v>
      </c>
      <c r="AN235" s="122" t="s">
        <v>461</v>
      </c>
      <c r="AO235" s="122" t="s">
        <v>461</v>
      </c>
      <c r="AP235" s="122" t="s">
        <v>461</v>
      </c>
      <c r="AQ235" s="122"/>
      <c r="AR235" s="122"/>
      <c r="AS235" s="122"/>
      <c r="AT235" s="122"/>
      <c r="AU235" s="122"/>
      <c r="AV235" s="122" t="s">
        <v>763</v>
      </c>
      <c r="AW235" s="122"/>
      <c r="AX235" s="122" t="s">
        <v>764</v>
      </c>
      <c r="AY235" s="122" t="s">
        <v>478</v>
      </c>
      <c r="AZ235" s="122"/>
      <c r="BA235" s="122">
        <v>2539</v>
      </c>
      <c r="BB235" s="122">
        <v>44223</v>
      </c>
      <c r="BC235" s="122"/>
      <c r="BD235" s="122">
        <v>46021</v>
      </c>
      <c r="BE235" s="122">
        <v>2146</v>
      </c>
      <c r="BF235" s="122"/>
      <c r="BG235" s="124" t="str">
        <f t="shared" si="3"/>
        <v>Y</v>
      </c>
    </row>
    <row r="236" spans="2:59" x14ac:dyDescent="0.2">
      <c r="B236" s="122" t="s">
        <v>194</v>
      </c>
      <c r="C236" s="122" t="s">
        <v>1242</v>
      </c>
      <c r="D236" s="122"/>
      <c r="E236" s="122"/>
      <c r="F236" s="122" t="s">
        <v>456</v>
      </c>
      <c r="G236" s="122" t="s">
        <v>456</v>
      </c>
      <c r="H236" s="122" t="s">
        <v>1157</v>
      </c>
      <c r="I236" s="122" t="s">
        <v>1243</v>
      </c>
      <c r="J236" s="122" t="s">
        <v>1244</v>
      </c>
      <c r="K236" s="122" t="s">
        <v>1245</v>
      </c>
      <c r="L236" s="122">
        <v>213659</v>
      </c>
      <c r="M236" s="122"/>
      <c r="N236" s="122"/>
      <c r="O236" s="122"/>
      <c r="P236" s="122" t="s">
        <v>459</v>
      </c>
      <c r="Q236" s="122"/>
      <c r="R236" s="122"/>
      <c r="S236" s="122" t="s">
        <v>690</v>
      </c>
      <c r="T236" s="122"/>
      <c r="U236" s="122"/>
      <c r="V236" s="122"/>
      <c r="W236" s="122"/>
      <c r="X236" s="122"/>
      <c r="Y236" s="122"/>
      <c r="Z236" s="122"/>
      <c r="AA236" s="122"/>
      <c r="AB236" s="122"/>
      <c r="AC236" s="122"/>
      <c r="AD236" s="122"/>
      <c r="AE236" s="122"/>
      <c r="AF236" s="122"/>
      <c r="AG236" s="122" t="s">
        <v>461</v>
      </c>
      <c r="AH236" s="122" t="s">
        <v>461</v>
      </c>
      <c r="AI236" s="122" t="s">
        <v>461</v>
      </c>
      <c r="AJ236" s="122" t="s">
        <v>461</v>
      </c>
      <c r="AK236" s="122" t="s">
        <v>461</v>
      </c>
      <c r="AL236" s="122" t="s">
        <v>461</v>
      </c>
      <c r="AM236" s="122" t="s">
        <v>461</v>
      </c>
      <c r="AN236" s="122" t="s">
        <v>461</v>
      </c>
      <c r="AO236" s="122" t="s">
        <v>461</v>
      </c>
      <c r="AP236" s="122" t="s">
        <v>461</v>
      </c>
      <c r="AQ236" s="122"/>
      <c r="AR236" s="122"/>
      <c r="AS236" s="122"/>
      <c r="AT236" s="122"/>
      <c r="AU236" s="122"/>
      <c r="AV236" s="122" t="s">
        <v>1246</v>
      </c>
      <c r="AW236" s="122"/>
      <c r="AX236" s="122" t="s">
        <v>507</v>
      </c>
      <c r="AY236" s="122" t="s">
        <v>478</v>
      </c>
      <c r="AZ236" s="122"/>
      <c r="BA236" s="122">
        <v>2539</v>
      </c>
      <c r="BB236" s="122">
        <v>38875</v>
      </c>
      <c r="BC236" s="122"/>
      <c r="BD236" s="122">
        <v>46002</v>
      </c>
      <c r="BE236" s="122">
        <v>2146</v>
      </c>
      <c r="BF236" s="122"/>
      <c r="BG236" s="124" t="str">
        <f t="shared" si="3"/>
        <v>Y</v>
      </c>
    </row>
    <row r="237" spans="2:59" x14ac:dyDescent="0.2">
      <c r="B237" s="122" t="s">
        <v>238</v>
      </c>
      <c r="C237" s="122" t="s">
        <v>1247</v>
      </c>
      <c r="D237" s="122"/>
      <c r="E237" s="122"/>
      <c r="F237" s="122" t="s">
        <v>456</v>
      </c>
      <c r="G237" s="122" t="s">
        <v>456</v>
      </c>
      <c r="H237" s="122">
        <v>4</v>
      </c>
      <c r="I237" s="122" t="s">
        <v>1248</v>
      </c>
      <c r="J237" s="122"/>
      <c r="K237" s="122" t="s">
        <v>1249</v>
      </c>
      <c r="L237" s="122">
        <v>1156128</v>
      </c>
      <c r="M237" s="122"/>
      <c r="N237" s="122"/>
      <c r="O237" s="122"/>
      <c r="P237" s="122" t="s">
        <v>459</v>
      </c>
      <c r="Q237" s="122"/>
      <c r="R237" s="122"/>
      <c r="S237" s="122" t="s">
        <v>467</v>
      </c>
      <c r="T237" s="122"/>
      <c r="U237" s="122"/>
      <c r="V237" s="122"/>
      <c r="W237" s="122"/>
      <c r="X237" s="122"/>
      <c r="Y237" s="122"/>
      <c r="Z237" s="122"/>
      <c r="AA237" s="122">
        <v>1</v>
      </c>
      <c r="AB237" s="122"/>
      <c r="AC237" s="122"/>
      <c r="AD237" s="122"/>
      <c r="AE237" s="122"/>
      <c r="AF237" s="122"/>
      <c r="AG237" s="122" t="s">
        <v>461</v>
      </c>
      <c r="AH237" s="122" t="s">
        <v>461</v>
      </c>
      <c r="AI237" s="122" t="s">
        <v>461</v>
      </c>
      <c r="AJ237" s="122" t="s">
        <v>461</v>
      </c>
      <c r="AK237" s="122" t="s">
        <v>461</v>
      </c>
      <c r="AL237" s="122" t="s">
        <v>461</v>
      </c>
      <c r="AM237" s="122" t="s">
        <v>461</v>
      </c>
      <c r="AN237" s="122" t="s">
        <v>461</v>
      </c>
      <c r="AO237" s="122" t="s">
        <v>461</v>
      </c>
      <c r="AP237" s="122" t="s">
        <v>461</v>
      </c>
      <c r="AQ237" s="122"/>
      <c r="AR237" s="122"/>
      <c r="AS237" s="122"/>
      <c r="AT237" s="122"/>
      <c r="AU237" s="122"/>
      <c r="AV237" s="122" t="s">
        <v>1250</v>
      </c>
      <c r="AW237" s="122"/>
      <c r="AX237" s="122" t="s">
        <v>494</v>
      </c>
      <c r="AY237" s="122" t="s">
        <v>478</v>
      </c>
      <c r="AZ237" s="122"/>
      <c r="BA237" s="122">
        <v>2539</v>
      </c>
      <c r="BB237" s="122">
        <v>44703</v>
      </c>
      <c r="BC237" s="122"/>
      <c r="BD237" s="122">
        <v>46002</v>
      </c>
      <c r="BE237" s="122">
        <v>2146</v>
      </c>
      <c r="BF237" s="122"/>
      <c r="BG237" s="124" t="str">
        <f t="shared" si="3"/>
        <v>Y</v>
      </c>
    </row>
    <row r="238" spans="2:59" x14ac:dyDescent="0.2">
      <c r="B238" s="122" t="s">
        <v>240</v>
      </c>
      <c r="C238" s="122" t="s">
        <v>1251</v>
      </c>
      <c r="D238" s="122" t="s">
        <v>1252</v>
      </c>
      <c r="E238" s="122"/>
      <c r="F238" s="122" t="s">
        <v>456</v>
      </c>
      <c r="G238" s="122" t="s">
        <v>456</v>
      </c>
      <c r="H238" s="122"/>
      <c r="I238" s="122" t="s">
        <v>1253</v>
      </c>
      <c r="J238" s="122"/>
      <c r="K238" s="122" t="s">
        <v>1254</v>
      </c>
      <c r="L238" s="122">
        <v>584096</v>
      </c>
      <c r="M238" s="122"/>
      <c r="N238" s="122"/>
      <c r="O238" s="122"/>
      <c r="P238" s="122" t="s">
        <v>459</v>
      </c>
      <c r="Q238" s="122"/>
      <c r="R238" s="122"/>
      <c r="S238" s="122" t="s">
        <v>483</v>
      </c>
      <c r="T238" s="122"/>
      <c r="U238" s="122"/>
      <c r="V238" s="122"/>
      <c r="W238" s="122"/>
      <c r="X238" s="122"/>
      <c r="Y238" s="122"/>
      <c r="Z238" s="122"/>
      <c r="AA238" s="122">
        <v>1</v>
      </c>
      <c r="AB238" s="122"/>
      <c r="AC238" s="122"/>
      <c r="AD238" s="122"/>
      <c r="AE238" s="122"/>
      <c r="AF238" s="122"/>
      <c r="AG238" s="122" t="s">
        <v>461</v>
      </c>
      <c r="AH238" s="122" t="s">
        <v>461</v>
      </c>
      <c r="AI238" s="122" t="s">
        <v>461</v>
      </c>
      <c r="AJ238" s="122" t="s">
        <v>461</v>
      </c>
      <c r="AK238" s="122" t="s">
        <v>461</v>
      </c>
      <c r="AL238" s="122" t="s">
        <v>461</v>
      </c>
      <c r="AM238" s="122" t="s">
        <v>461</v>
      </c>
      <c r="AN238" s="122" t="s">
        <v>461</v>
      </c>
      <c r="AO238" s="122" t="s">
        <v>461</v>
      </c>
      <c r="AP238" s="122" t="s">
        <v>461</v>
      </c>
      <c r="AQ238" s="122"/>
      <c r="AR238" s="122"/>
      <c r="AS238" s="122"/>
      <c r="AT238" s="122"/>
      <c r="AU238" s="122"/>
      <c r="AV238" s="122" t="s">
        <v>1255</v>
      </c>
      <c r="AW238" s="122"/>
      <c r="AX238" s="122" t="s">
        <v>507</v>
      </c>
      <c r="AY238" s="122" t="s">
        <v>478</v>
      </c>
      <c r="AZ238" s="122"/>
      <c r="BA238" s="122">
        <v>2539</v>
      </c>
      <c r="BB238" s="122">
        <v>39454</v>
      </c>
      <c r="BC238" s="122"/>
      <c r="BD238" s="122">
        <v>46001</v>
      </c>
      <c r="BE238" s="122">
        <v>2146</v>
      </c>
      <c r="BF238" s="122"/>
      <c r="BG238" s="124" t="str">
        <f t="shared" si="3"/>
        <v>Y</v>
      </c>
    </row>
    <row r="239" spans="2:59" x14ac:dyDescent="0.2">
      <c r="B239" s="122" t="s">
        <v>242</v>
      </c>
      <c r="C239" s="122" t="s">
        <v>1256</v>
      </c>
      <c r="D239" s="122"/>
      <c r="E239" s="122"/>
      <c r="F239" s="122" t="s">
        <v>456</v>
      </c>
      <c r="G239" s="122" t="s">
        <v>456</v>
      </c>
      <c r="H239" s="122"/>
      <c r="I239" s="122" t="s">
        <v>1257</v>
      </c>
      <c r="J239" s="122"/>
      <c r="K239" s="122" t="s">
        <v>1258</v>
      </c>
      <c r="L239" s="122">
        <v>298654</v>
      </c>
      <c r="M239" s="122"/>
      <c r="N239" s="122"/>
      <c r="O239" s="122"/>
      <c r="P239" s="122" t="s">
        <v>459</v>
      </c>
      <c r="Q239" s="122"/>
      <c r="R239" s="122"/>
      <c r="S239" s="122" t="s">
        <v>467</v>
      </c>
      <c r="T239" s="122"/>
      <c r="U239" s="122"/>
      <c r="V239" s="122"/>
      <c r="W239" s="122"/>
      <c r="X239" s="122"/>
      <c r="Y239" s="122"/>
      <c r="Z239" s="122"/>
      <c r="AA239" s="122"/>
      <c r="AB239" s="122"/>
      <c r="AC239" s="122"/>
      <c r="AD239" s="122"/>
      <c r="AE239" s="122"/>
      <c r="AF239" s="122"/>
      <c r="AG239" s="122" t="s">
        <v>461</v>
      </c>
      <c r="AH239" s="122" t="s">
        <v>461</v>
      </c>
      <c r="AI239" s="122" t="s">
        <v>461</v>
      </c>
      <c r="AJ239" s="122" t="s">
        <v>461</v>
      </c>
      <c r="AK239" s="122" t="s">
        <v>461</v>
      </c>
      <c r="AL239" s="122" t="s">
        <v>461</v>
      </c>
      <c r="AM239" s="122" t="s">
        <v>461</v>
      </c>
      <c r="AN239" s="122" t="s">
        <v>461</v>
      </c>
      <c r="AO239" s="122" t="s">
        <v>461</v>
      </c>
      <c r="AP239" s="122" t="s">
        <v>461</v>
      </c>
      <c r="AQ239" s="122"/>
      <c r="AR239" s="122"/>
      <c r="AS239" s="122"/>
      <c r="AT239" s="122"/>
      <c r="AU239" s="122"/>
      <c r="AV239" s="122" t="s">
        <v>1259</v>
      </c>
      <c r="AW239" s="122"/>
      <c r="AX239" s="122" t="s">
        <v>459</v>
      </c>
      <c r="AY239" s="122" t="s">
        <v>478</v>
      </c>
      <c r="AZ239" s="122"/>
      <c r="BA239" s="122">
        <v>2539</v>
      </c>
      <c r="BB239" s="122">
        <v>35783</v>
      </c>
      <c r="BC239" s="122"/>
      <c r="BD239" s="122">
        <v>46002</v>
      </c>
      <c r="BE239" s="122">
        <v>2146</v>
      </c>
      <c r="BF239" s="122"/>
      <c r="BG239" s="124" t="str">
        <f t="shared" si="3"/>
        <v>Y</v>
      </c>
    </row>
    <row r="240" spans="2:59" x14ac:dyDescent="0.2">
      <c r="B240" s="122" t="s">
        <v>244</v>
      </c>
      <c r="C240" s="122" t="s">
        <v>1260</v>
      </c>
      <c r="D240" s="122"/>
      <c r="E240" s="122"/>
      <c r="F240" s="122" t="s">
        <v>456</v>
      </c>
      <c r="G240" s="122" t="s">
        <v>456</v>
      </c>
      <c r="H240" s="122"/>
      <c r="I240" s="122" t="s">
        <v>1261</v>
      </c>
      <c r="J240" s="122" t="s">
        <v>1262</v>
      </c>
      <c r="K240" s="122"/>
      <c r="L240" s="122">
        <v>242330</v>
      </c>
      <c r="M240" s="122"/>
      <c r="N240" s="122"/>
      <c r="O240" s="122"/>
      <c r="P240" s="122" t="s">
        <v>459</v>
      </c>
      <c r="Q240" s="122"/>
      <c r="R240" s="122"/>
      <c r="S240" s="122" t="s">
        <v>505</v>
      </c>
      <c r="T240" s="122"/>
      <c r="U240" s="122"/>
      <c r="V240" s="122"/>
      <c r="W240" s="122"/>
      <c r="X240" s="122"/>
      <c r="Y240" s="122"/>
      <c r="Z240" s="122"/>
      <c r="AA240" s="122"/>
      <c r="AB240" s="122"/>
      <c r="AC240" s="122"/>
      <c r="AD240" s="122"/>
      <c r="AE240" s="122"/>
      <c r="AF240" s="122"/>
      <c r="AG240" s="122" t="s">
        <v>461</v>
      </c>
      <c r="AH240" s="122" t="s">
        <v>461</v>
      </c>
      <c r="AI240" s="122" t="s">
        <v>461</v>
      </c>
      <c r="AJ240" s="122" t="s">
        <v>461</v>
      </c>
      <c r="AK240" s="122" t="s">
        <v>461</v>
      </c>
      <c r="AL240" s="122" t="s">
        <v>461</v>
      </c>
      <c r="AM240" s="122" t="s">
        <v>461</v>
      </c>
      <c r="AN240" s="122" t="s">
        <v>461</v>
      </c>
      <c r="AO240" s="122" t="s">
        <v>461</v>
      </c>
      <c r="AP240" s="122" t="s">
        <v>461</v>
      </c>
      <c r="AQ240" s="122"/>
      <c r="AR240" s="122"/>
      <c r="AS240" s="122"/>
      <c r="AT240" s="122"/>
      <c r="AU240" s="122"/>
      <c r="AV240" s="122" t="s">
        <v>1263</v>
      </c>
      <c r="AW240" s="122"/>
      <c r="AX240" s="122" t="s">
        <v>459</v>
      </c>
      <c r="AY240" s="122" t="s">
        <v>478</v>
      </c>
      <c r="AZ240" s="122"/>
      <c r="BA240" s="122">
        <v>2539</v>
      </c>
      <c r="BB240" s="122">
        <v>32509</v>
      </c>
      <c r="BC240" s="122"/>
      <c r="BD240" s="122">
        <v>46049</v>
      </c>
      <c r="BE240" s="122">
        <v>2146</v>
      </c>
      <c r="BF240" s="122"/>
      <c r="BG240" s="124" t="str">
        <f t="shared" si="3"/>
        <v>Y</v>
      </c>
    </row>
    <row r="241" spans="2:59" x14ac:dyDescent="0.2">
      <c r="B241" s="122" t="s">
        <v>659</v>
      </c>
      <c r="C241" s="122" t="s">
        <v>1264</v>
      </c>
      <c r="D241" s="122" t="s">
        <v>1265</v>
      </c>
      <c r="E241" s="122"/>
      <c r="F241" s="122" t="s">
        <v>456</v>
      </c>
      <c r="G241" s="122" t="s">
        <v>456</v>
      </c>
      <c r="H241" s="122">
        <v>4</v>
      </c>
      <c r="I241" s="122" t="s">
        <v>1266</v>
      </c>
      <c r="J241" s="122"/>
      <c r="K241" s="122" t="s">
        <v>1267</v>
      </c>
      <c r="L241" s="122">
        <v>1125532</v>
      </c>
      <c r="M241" s="122"/>
      <c r="N241" s="122"/>
      <c r="O241" s="122"/>
      <c r="P241" s="122" t="s">
        <v>459</v>
      </c>
      <c r="Q241" s="122"/>
      <c r="R241" s="122"/>
      <c r="S241" s="122" t="s">
        <v>483</v>
      </c>
      <c r="T241" s="122"/>
      <c r="U241" s="122"/>
      <c r="V241" s="122"/>
      <c r="W241" s="122"/>
      <c r="X241" s="122"/>
      <c r="Y241" s="122"/>
      <c r="Z241" s="122"/>
      <c r="AA241" s="122">
        <v>1</v>
      </c>
      <c r="AB241" s="122"/>
      <c r="AC241" s="122"/>
      <c r="AD241" s="122"/>
      <c r="AE241" s="122"/>
      <c r="AF241" s="122"/>
      <c r="AG241" s="122" t="s">
        <v>461</v>
      </c>
      <c r="AH241" s="122" t="s">
        <v>461</v>
      </c>
      <c r="AI241" s="122" t="s">
        <v>461</v>
      </c>
      <c r="AJ241" s="122" t="s">
        <v>461</v>
      </c>
      <c r="AK241" s="122" t="s">
        <v>461</v>
      </c>
      <c r="AL241" s="122" t="s">
        <v>461</v>
      </c>
      <c r="AM241" s="122" t="s">
        <v>461</v>
      </c>
      <c r="AN241" s="122" t="s">
        <v>461</v>
      </c>
      <c r="AO241" s="122" t="s">
        <v>461</v>
      </c>
      <c r="AP241" s="122" t="s">
        <v>461</v>
      </c>
      <c r="AQ241" s="122"/>
      <c r="AR241" s="122"/>
      <c r="AS241" s="122"/>
      <c r="AT241" s="122"/>
      <c r="AU241" s="122"/>
      <c r="AV241" s="122" t="s">
        <v>1268</v>
      </c>
      <c r="AW241" s="122"/>
      <c r="AX241" s="122" t="s">
        <v>507</v>
      </c>
      <c r="AY241" s="122" t="s">
        <v>478</v>
      </c>
      <c r="AZ241" s="122"/>
      <c r="BA241" s="122">
        <v>2539</v>
      </c>
      <c r="BB241" s="122">
        <v>44224</v>
      </c>
      <c r="BC241" s="122"/>
      <c r="BD241" s="122">
        <v>46010</v>
      </c>
      <c r="BE241" s="122">
        <v>2144</v>
      </c>
      <c r="BF241" s="122"/>
      <c r="BG241" s="124" t="str">
        <f t="shared" si="3"/>
        <v>Y</v>
      </c>
    </row>
    <row r="242" spans="2:59" x14ac:dyDescent="0.2">
      <c r="B242" s="122" t="s">
        <v>246</v>
      </c>
      <c r="C242" s="122" t="s">
        <v>1269</v>
      </c>
      <c r="D242" s="122"/>
      <c r="E242" s="122"/>
      <c r="F242" s="122" t="s">
        <v>456</v>
      </c>
      <c r="G242" s="122" t="s">
        <v>456</v>
      </c>
      <c r="H242" s="122">
        <v>4</v>
      </c>
      <c r="I242" s="122" t="s">
        <v>1270</v>
      </c>
      <c r="J242" s="122"/>
      <c r="K242" s="122" t="s">
        <v>1271</v>
      </c>
      <c r="L242" s="122">
        <v>1155776</v>
      </c>
      <c r="M242" s="122"/>
      <c r="N242" s="122"/>
      <c r="O242" s="122"/>
      <c r="P242" s="122" t="s">
        <v>459</v>
      </c>
      <c r="Q242" s="122"/>
      <c r="R242" s="122"/>
      <c r="S242" s="122" t="s">
        <v>563</v>
      </c>
      <c r="T242" s="122"/>
      <c r="U242" s="122"/>
      <c r="V242" s="122"/>
      <c r="W242" s="122"/>
      <c r="X242" s="122"/>
      <c r="Y242" s="122"/>
      <c r="Z242" s="122"/>
      <c r="AA242" s="122"/>
      <c r="AB242" s="122"/>
      <c r="AC242" s="122"/>
      <c r="AD242" s="122"/>
      <c r="AE242" s="122"/>
      <c r="AF242" s="122"/>
      <c r="AG242" s="122" t="s">
        <v>461</v>
      </c>
      <c r="AH242" s="122" t="s">
        <v>461</v>
      </c>
      <c r="AI242" s="122" t="s">
        <v>461</v>
      </c>
      <c r="AJ242" s="122" t="s">
        <v>461</v>
      </c>
      <c r="AK242" s="122" t="s">
        <v>461</v>
      </c>
      <c r="AL242" s="122" t="s">
        <v>461</v>
      </c>
      <c r="AM242" s="122" t="s">
        <v>461</v>
      </c>
      <c r="AN242" s="122" t="s">
        <v>461</v>
      </c>
      <c r="AO242" s="122" t="s">
        <v>461</v>
      </c>
      <c r="AP242" s="122" t="s">
        <v>461</v>
      </c>
      <c r="AQ242" s="122"/>
      <c r="AR242" s="122"/>
      <c r="AS242" s="122"/>
      <c r="AT242" s="122"/>
      <c r="AU242" s="122"/>
      <c r="AV242" s="122" t="s">
        <v>1272</v>
      </c>
      <c r="AW242" s="122"/>
      <c r="AX242" s="122" t="s">
        <v>485</v>
      </c>
      <c r="AY242" s="122" t="s">
        <v>478</v>
      </c>
      <c r="AZ242" s="122"/>
      <c r="BA242" s="122">
        <v>2539</v>
      </c>
      <c r="BB242" s="122">
        <v>44672</v>
      </c>
      <c r="BC242" s="122"/>
      <c r="BD242" s="122">
        <v>46021</v>
      </c>
      <c r="BE242" s="122">
        <v>2146</v>
      </c>
      <c r="BF242" s="122"/>
      <c r="BG242" s="124" t="str">
        <f t="shared" si="3"/>
        <v>Y</v>
      </c>
    </row>
    <row r="243" spans="2:59" x14ac:dyDescent="0.2">
      <c r="B243" s="122" t="s">
        <v>138</v>
      </c>
      <c r="C243" s="122" t="s">
        <v>1273</v>
      </c>
      <c r="D243" s="122" t="s">
        <v>1274</v>
      </c>
      <c r="E243" s="122"/>
      <c r="F243" s="122" t="s">
        <v>456</v>
      </c>
      <c r="G243" s="122" t="s">
        <v>456</v>
      </c>
      <c r="H243" s="122">
        <v>4</v>
      </c>
      <c r="I243" s="122" t="s">
        <v>1275</v>
      </c>
      <c r="J243" s="122" t="s">
        <v>1276</v>
      </c>
      <c r="K243" s="122" t="s">
        <v>1277</v>
      </c>
      <c r="L243" s="122">
        <v>103497</v>
      </c>
      <c r="M243" s="122"/>
      <c r="N243" s="122"/>
      <c r="O243" s="122"/>
      <c r="P243" s="122" t="s">
        <v>459</v>
      </c>
      <c r="Q243" s="122"/>
      <c r="R243" s="122"/>
      <c r="S243" s="122" t="s">
        <v>505</v>
      </c>
      <c r="T243" s="122"/>
      <c r="U243" s="122"/>
      <c r="V243" s="122"/>
      <c r="W243" s="122"/>
      <c r="X243" s="122"/>
      <c r="Y243" s="122"/>
      <c r="Z243" s="122"/>
      <c r="AA243" s="122"/>
      <c r="AB243" s="122"/>
      <c r="AC243" s="122"/>
      <c r="AD243" s="122"/>
      <c r="AE243" s="122"/>
      <c r="AF243" s="122"/>
      <c r="AG243" s="122" t="s">
        <v>461</v>
      </c>
      <c r="AH243" s="122" t="s">
        <v>461</v>
      </c>
      <c r="AI243" s="122" t="s">
        <v>461</v>
      </c>
      <c r="AJ243" s="122" t="s">
        <v>461</v>
      </c>
      <c r="AK243" s="122" t="s">
        <v>461</v>
      </c>
      <c r="AL243" s="122" t="s">
        <v>461</v>
      </c>
      <c r="AM243" s="122" t="s">
        <v>461</v>
      </c>
      <c r="AN243" s="122" t="s">
        <v>461</v>
      </c>
      <c r="AO243" s="122" t="s">
        <v>461</v>
      </c>
      <c r="AP243" s="122" t="s">
        <v>461</v>
      </c>
      <c r="AQ243" s="122"/>
      <c r="AR243" s="122"/>
      <c r="AS243" s="122"/>
      <c r="AT243" s="122"/>
      <c r="AU243" s="122"/>
      <c r="AV243" s="122" t="s">
        <v>1278</v>
      </c>
      <c r="AW243" s="122"/>
      <c r="AX243" s="122" t="s">
        <v>507</v>
      </c>
      <c r="AY243" s="122" t="s">
        <v>478</v>
      </c>
      <c r="AZ243" s="122"/>
      <c r="BA243" s="122">
        <v>2539</v>
      </c>
      <c r="BB243" s="122">
        <v>40772</v>
      </c>
      <c r="BC243" s="122"/>
      <c r="BD243" s="122">
        <v>46002</v>
      </c>
      <c r="BE243" s="122">
        <v>2146</v>
      </c>
      <c r="BF243" s="122"/>
      <c r="BG243" s="124" t="str">
        <f t="shared" si="3"/>
        <v>Y</v>
      </c>
    </row>
    <row r="244" spans="2:59" x14ac:dyDescent="0.2">
      <c r="B244" s="122" t="s">
        <v>1279</v>
      </c>
      <c r="C244" s="122" t="s">
        <v>1280</v>
      </c>
      <c r="D244" s="122"/>
      <c r="E244" s="122"/>
      <c r="F244" s="122" t="s">
        <v>449</v>
      </c>
      <c r="G244" s="122" t="s">
        <v>449</v>
      </c>
      <c r="H244" s="122"/>
      <c r="I244" s="122"/>
      <c r="J244" s="122"/>
      <c r="K244" s="122"/>
      <c r="L244" s="122"/>
      <c r="M244" s="122"/>
      <c r="N244" s="122"/>
      <c r="O244" s="122"/>
      <c r="P244" s="122"/>
      <c r="Q244" s="122"/>
      <c r="R244" s="122"/>
      <c r="S244" s="122"/>
      <c r="T244" s="122"/>
      <c r="U244" s="122"/>
      <c r="V244" s="122"/>
      <c r="W244" s="122"/>
      <c r="X244" s="122"/>
      <c r="Y244" s="122"/>
      <c r="Z244" s="122"/>
      <c r="AA244" s="122">
        <v>2</v>
      </c>
      <c r="AB244" s="122"/>
      <c r="AC244" s="122"/>
      <c r="AD244" s="122"/>
      <c r="AE244" s="122"/>
      <c r="AF244" s="122"/>
      <c r="AG244" s="122" t="s">
        <v>450</v>
      </c>
      <c r="AH244" s="122" t="s">
        <v>450</v>
      </c>
      <c r="AI244" s="122" t="s">
        <v>450</v>
      </c>
      <c r="AJ244" s="122" t="s">
        <v>450</v>
      </c>
      <c r="AK244" s="122" t="s">
        <v>450</v>
      </c>
      <c r="AL244" s="122" t="s">
        <v>450</v>
      </c>
      <c r="AM244" s="122" t="s">
        <v>450</v>
      </c>
      <c r="AN244" s="122" t="s">
        <v>450</v>
      </c>
      <c r="AO244" s="122" t="s">
        <v>450</v>
      </c>
      <c r="AP244" s="122" t="s">
        <v>450</v>
      </c>
      <c r="AQ244" s="122"/>
      <c r="AR244" s="122"/>
      <c r="AS244" s="122"/>
      <c r="AT244" s="122"/>
      <c r="AU244" s="122"/>
      <c r="AV244" s="122"/>
      <c r="AW244" s="122"/>
      <c r="AX244" s="122"/>
      <c r="AY244" s="122"/>
      <c r="AZ244" s="122"/>
      <c r="BA244" s="122"/>
      <c r="BB244" s="122"/>
      <c r="BC244" s="122"/>
      <c r="BD244" s="122"/>
      <c r="BE244" s="122"/>
      <c r="BF244" s="122"/>
      <c r="BG244" s="124" t="str">
        <f t="shared" si="3"/>
        <v>N</v>
      </c>
    </row>
    <row r="245" spans="2:59" x14ac:dyDescent="0.2">
      <c r="B245" s="122" t="s">
        <v>1281</v>
      </c>
      <c r="C245" s="122" t="s">
        <v>1282</v>
      </c>
      <c r="D245" s="122" t="s">
        <v>1283</v>
      </c>
      <c r="E245" s="122"/>
      <c r="F245" s="122" t="s">
        <v>554</v>
      </c>
      <c r="G245" s="122"/>
      <c r="H245" s="122"/>
      <c r="I245" s="122" t="s">
        <v>1284</v>
      </c>
      <c r="J245" s="122" t="s">
        <v>1285</v>
      </c>
      <c r="K245" s="122" t="s">
        <v>1286</v>
      </c>
      <c r="L245" s="122">
        <v>130451</v>
      </c>
      <c r="M245" s="122"/>
      <c r="N245" s="122"/>
      <c r="O245" s="122"/>
      <c r="P245" s="122" t="s">
        <v>459</v>
      </c>
      <c r="Q245" s="122"/>
      <c r="R245" s="122"/>
      <c r="S245" s="122" t="s">
        <v>592</v>
      </c>
      <c r="T245" s="122"/>
      <c r="U245" s="122"/>
      <c r="V245" s="122"/>
      <c r="W245" s="122"/>
      <c r="X245" s="122"/>
      <c r="Y245" s="122"/>
      <c r="Z245" s="122"/>
      <c r="AA245" s="122"/>
      <c r="AB245" s="122"/>
      <c r="AC245" s="122"/>
      <c r="AD245" s="122"/>
      <c r="AE245" s="122"/>
      <c r="AF245" s="122"/>
      <c r="AG245" s="122" t="s">
        <v>450</v>
      </c>
      <c r="AH245" s="122" t="s">
        <v>450</v>
      </c>
      <c r="AI245" s="122" t="s">
        <v>450</v>
      </c>
      <c r="AJ245" s="122" t="s">
        <v>450</v>
      </c>
      <c r="AK245" s="122" t="s">
        <v>450</v>
      </c>
      <c r="AL245" s="122" t="s">
        <v>450</v>
      </c>
      <c r="AM245" s="122" t="s">
        <v>450</v>
      </c>
      <c r="AN245" s="122" t="s">
        <v>450</v>
      </c>
      <c r="AO245" s="122" t="s">
        <v>450</v>
      </c>
      <c r="AP245" s="122" t="s">
        <v>450</v>
      </c>
      <c r="AQ245" s="122"/>
      <c r="AR245" s="122"/>
      <c r="AS245" s="122"/>
      <c r="AT245" s="122"/>
      <c r="AU245" s="122"/>
      <c r="AV245" s="122" t="s">
        <v>1287</v>
      </c>
      <c r="AW245" s="122"/>
      <c r="AX245" s="122" t="s">
        <v>565</v>
      </c>
      <c r="AY245" s="122" t="s">
        <v>478</v>
      </c>
      <c r="AZ245" s="122"/>
      <c r="BA245" s="122">
        <v>2539</v>
      </c>
      <c r="BB245" s="122">
        <v>39216</v>
      </c>
      <c r="BC245" s="122"/>
      <c r="BD245" s="122">
        <v>45296</v>
      </c>
      <c r="BE245" s="122"/>
      <c r="BF245" s="122"/>
      <c r="BG245" s="124" t="str">
        <f t="shared" si="3"/>
        <v>N</v>
      </c>
    </row>
    <row r="246" spans="2:59" x14ac:dyDescent="0.2">
      <c r="B246" s="122" t="s">
        <v>1288</v>
      </c>
      <c r="C246" s="122" t="s">
        <v>1282</v>
      </c>
      <c r="D246" s="122"/>
      <c r="E246" s="122"/>
      <c r="F246" s="122" t="s">
        <v>472</v>
      </c>
      <c r="G246" s="122"/>
      <c r="H246" s="122"/>
      <c r="I246" s="122"/>
      <c r="J246" s="122"/>
      <c r="K246" s="122"/>
      <c r="L246" s="122"/>
      <c r="M246" s="122"/>
      <c r="N246" s="122"/>
      <c r="O246" s="122"/>
      <c r="P246" s="122"/>
      <c r="Q246" s="122"/>
      <c r="R246" s="122"/>
      <c r="S246" s="122"/>
      <c r="T246" s="122"/>
      <c r="U246" s="122"/>
      <c r="V246" s="122"/>
      <c r="W246" s="122"/>
      <c r="X246" s="122"/>
      <c r="Y246" s="122"/>
      <c r="Z246" s="122"/>
      <c r="AA246" s="122"/>
      <c r="AB246" s="122"/>
      <c r="AC246" s="122"/>
      <c r="AD246" s="122"/>
      <c r="AE246" s="122"/>
      <c r="AF246" s="122"/>
      <c r="AG246" s="122" t="s">
        <v>450</v>
      </c>
      <c r="AH246" s="122" t="s">
        <v>450</v>
      </c>
      <c r="AI246" s="122" t="s">
        <v>450</v>
      </c>
      <c r="AJ246" s="122" t="s">
        <v>450</v>
      </c>
      <c r="AK246" s="122" t="s">
        <v>450</v>
      </c>
      <c r="AL246" s="122" t="s">
        <v>450</v>
      </c>
      <c r="AM246" s="122" t="s">
        <v>450</v>
      </c>
      <c r="AN246" s="122" t="s">
        <v>450</v>
      </c>
      <c r="AO246" s="122" t="s">
        <v>450</v>
      </c>
      <c r="AP246" s="122" t="s">
        <v>450</v>
      </c>
      <c r="AQ246" s="122"/>
      <c r="AR246" s="122"/>
      <c r="AS246" s="122"/>
      <c r="AT246" s="122"/>
      <c r="AU246" s="122"/>
      <c r="AV246" s="122"/>
      <c r="AW246" s="122"/>
      <c r="AX246" s="122"/>
      <c r="AY246" s="122"/>
      <c r="AZ246" s="122"/>
      <c r="BA246" s="122"/>
      <c r="BB246" s="122"/>
      <c r="BC246" s="122"/>
      <c r="BD246" s="122"/>
      <c r="BE246" s="122"/>
      <c r="BF246" s="122"/>
      <c r="BG246" s="124" t="str">
        <f t="shared" si="3"/>
        <v>N</v>
      </c>
    </row>
    <row r="247" spans="2:59" x14ac:dyDescent="0.2">
      <c r="B247" s="122" t="s">
        <v>1289</v>
      </c>
      <c r="C247" s="122" t="s">
        <v>1290</v>
      </c>
      <c r="D247" s="122"/>
      <c r="E247" s="122"/>
      <c r="F247" s="122" t="s">
        <v>449</v>
      </c>
      <c r="G247" s="122"/>
      <c r="H247" s="122"/>
      <c r="I247" s="122"/>
      <c r="J247" s="122"/>
      <c r="K247" s="122"/>
      <c r="L247" s="122">
        <v>266094</v>
      </c>
      <c r="M247" s="122"/>
      <c r="N247" s="122"/>
      <c r="O247" s="122"/>
      <c r="P247" s="122"/>
      <c r="Q247" s="122"/>
      <c r="R247" s="122"/>
      <c r="S247" s="122"/>
      <c r="T247" s="122"/>
      <c r="U247" s="122"/>
      <c r="V247" s="122"/>
      <c r="W247" s="122"/>
      <c r="X247" s="122"/>
      <c r="Y247" s="122"/>
      <c r="Z247" s="122"/>
      <c r="AA247" s="122"/>
      <c r="AB247" s="122"/>
      <c r="AC247" s="122"/>
      <c r="AD247" s="122"/>
      <c r="AE247" s="122"/>
      <c r="AF247" s="122"/>
      <c r="AG247" s="122" t="s">
        <v>450</v>
      </c>
      <c r="AH247" s="122" t="s">
        <v>450</v>
      </c>
      <c r="AI247" s="122" t="s">
        <v>450</v>
      </c>
      <c r="AJ247" s="122" t="s">
        <v>450</v>
      </c>
      <c r="AK247" s="122" t="s">
        <v>450</v>
      </c>
      <c r="AL247" s="122" t="s">
        <v>450</v>
      </c>
      <c r="AM247" s="122" t="s">
        <v>450</v>
      </c>
      <c r="AN247" s="122" t="s">
        <v>450</v>
      </c>
      <c r="AO247" s="122" t="s">
        <v>450</v>
      </c>
      <c r="AP247" s="122" t="s">
        <v>450</v>
      </c>
      <c r="AQ247" s="122"/>
      <c r="AR247" s="122"/>
      <c r="AS247" s="122"/>
      <c r="AT247" s="122"/>
      <c r="AU247" s="122"/>
      <c r="AV247" s="122"/>
      <c r="AW247" s="122"/>
      <c r="AX247" s="122"/>
      <c r="AY247" s="122"/>
      <c r="AZ247" s="122"/>
      <c r="BA247" s="122"/>
      <c r="BB247" s="122"/>
      <c r="BC247" s="122"/>
      <c r="BD247" s="122"/>
      <c r="BE247" s="122"/>
      <c r="BF247" s="122"/>
      <c r="BG247" s="124" t="str">
        <f t="shared" si="3"/>
        <v>N</v>
      </c>
    </row>
    <row r="248" spans="2:59" x14ac:dyDescent="0.2">
      <c r="B248" s="122" t="s">
        <v>1291</v>
      </c>
      <c r="C248" s="122" t="s">
        <v>1290</v>
      </c>
      <c r="D248" s="122"/>
      <c r="E248" s="122"/>
      <c r="F248" s="122" t="s">
        <v>449</v>
      </c>
      <c r="G248" s="122"/>
      <c r="H248" s="122"/>
      <c r="I248" s="122"/>
      <c r="J248" s="122"/>
      <c r="K248" s="122"/>
      <c r="L248" s="122">
        <v>266086</v>
      </c>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t="s">
        <v>450</v>
      </c>
      <c r="AH248" s="122" t="s">
        <v>450</v>
      </c>
      <c r="AI248" s="122" t="s">
        <v>450</v>
      </c>
      <c r="AJ248" s="122" t="s">
        <v>450</v>
      </c>
      <c r="AK248" s="122" t="s">
        <v>450</v>
      </c>
      <c r="AL248" s="122" t="s">
        <v>450</v>
      </c>
      <c r="AM248" s="122" t="s">
        <v>450</v>
      </c>
      <c r="AN248" s="122" t="s">
        <v>450</v>
      </c>
      <c r="AO248" s="122" t="s">
        <v>450</v>
      </c>
      <c r="AP248" s="122" t="s">
        <v>450</v>
      </c>
      <c r="AQ248" s="122"/>
      <c r="AR248" s="122"/>
      <c r="AS248" s="122"/>
      <c r="AT248" s="122"/>
      <c r="AU248" s="122"/>
      <c r="AV248" s="122"/>
      <c r="AW248" s="122"/>
      <c r="AX248" s="122"/>
      <c r="AY248" s="122"/>
      <c r="AZ248" s="122"/>
      <c r="BA248" s="122"/>
      <c r="BB248" s="122"/>
      <c r="BC248" s="122"/>
      <c r="BD248" s="122"/>
      <c r="BE248" s="122"/>
      <c r="BF248" s="122"/>
      <c r="BG248" s="124" t="str">
        <f t="shared" si="3"/>
        <v>N</v>
      </c>
    </row>
    <row r="249" spans="2:59" x14ac:dyDescent="0.2">
      <c r="B249" s="122" t="s">
        <v>1292</v>
      </c>
      <c r="C249" s="122" t="s">
        <v>1293</v>
      </c>
      <c r="D249" s="122"/>
      <c r="E249" s="122"/>
      <c r="F249" s="122" t="s">
        <v>456</v>
      </c>
      <c r="G249" s="122" t="s">
        <v>456</v>
      </c>
      <c r="H249" s="122"/>
      <c r="I249" s="122" t="s">
        <v>1294</v>
      </c>
      <c r="J249" s="122" t="s">
        <v>1295</v>
      </c>
      <c r="K249" s="122" t="s">
        <v>1296</v>
      </c>
      <c r="L249" s="122">
        <v>934941</v>
      </c>
      <c r="M249" s="122"/>
      <c r="N249" s="122"/>
      <c r="O249" s="122"/>
      <c r="P249" s="122" t="s">
        <v>485</v>
      </c>
      <c r="Q249" s="122" t="s">
        <v>459</v>
      </c>
      <c r="R249" s="122"/>
      <c r="S249" s="122" t="s">
        <v>515</v>
      </c>
      <c r="T249" s="122"/>
      <c r="U249" s="122"/>
      <c r="V249" s="122"/>
      <c r="W249" s="122"/>
      <c r="X249" s="122"/>
      <c r="Y249" s="122"/>
      <c r="Z249" s="122"/>
      <c r="AA249" s="122"/>
      <c r="AB249" s="122"/>
      <c r="AC249" s="122"/>
      <c r="AD249" s="122"/>
      <c r="AE249" s="122"/>
      <c r="AF249" s="122"/>
      <c r="AG249" s="122" t="s">
        <v>461</v>
      </c>
      <c r="AH249" s="122" t="s">
        <v>461</v>
      </c>
      <c r="AI249" s="122" t="s">
        <v>461</v>
      </c>
      <c r="AJ249" s="122" t="s">
        <v>461</v>
      </c>
      <c r="AK249" s="122" t="s">
        <v>461</v>
      </c>
      <c r="AL249" s="122" t="s">
        <v>461</v>
      </c>
      <c r="AM249" s="122" t="s">
        <v>461</v>
      </c>
      <c r="AN249" s="122" t="s">
        <v>461</v>
      </c>
      <c r="AO249" s="122" t="s">
        <v>461</v>
      </c>
      <c r="AP249" s="122" t="s">
        <v>461</v>
      </c>
      <c r="AQ249" s="122"/>
      <c r="AR249" s="122"/>
      <c r="AS249" s="122"/>
      <c r="AT249" s="122"/>
      <c r="AU249" s="122"/>
      <c r="AV249" s="122" t="s">
        <v>1297</v>
      </c>
      <c r="AW249" s="122"/>
      <c r="AX249" s="122" t="s">
        <v>764</v>
      </c>
      <c r="AY249" s="122" t="s">
        <v>478</v>
      </c>
      <c r="AZ249" s="122"/>
      <c r="BA249" s="122">
        <v>2539</v>
      </c>
      <c r="BB249" s="122">
        <v>43232</v>
      </c>
      <c r="BC249" s="122"/>
      <c r="BD249" s="122">
        <v>46050</v>
      </c>
      <c r="BE249" s="122">
        <v>2144</v>
      </c>
      <c r="BF249" s="122"/>
      <c r="BG249" s="124" t="str">
        <f t="shared" si="3"/>
        <v>Y</v>
      </c>
    </row>
    <row r="250" spans="2:59" x14ac:dyDescent="0.2">
      <c r="B250" s="122" t="s">
        <v>1298</v>
      </c>
      <c r="C250" s="122" t="s">
        <v>1299</v>
      </c>
      <c r="D250" s="122"/>
      <c r="E250" s="122"/>
      <c r="F250" s="122" t="s">
        <v>449</v>
      </c>
      <c r="G250" s="122"/>
      <c r="H250" s="122"/>
      <c r="I250" s="122"/>
      <c r="J250" s="122"/>
      <c r="K250" s="122"/>
      <c r="L250" s="122">
        <v>374865</v>
      </c>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t="s">
        <v>450</v>
      </c>
      <c r="AH250" s="122" t="s">
        <v>450</v>
      </c>
      <c r="AI250" s="122" t="s">
        <v>450</v>
      </c>
      <c r="AJ250" s="122" t="s">
        <v>450</v>
      </c>
      <c r="AK250" s="122" t="s">
        <v>450</v>
      </c>
      <c r="AL250" s="122" t="s">
        <v>450</v>
      </c>
      <c r="AM250" s="122" t="s">
        <v>450</v>
      </c>
      <c r="AN250" s="122" t="s">
        <v>450</v>
      </c>
      <c r="AO250" s="122" t="s">
        <v>450</v>
      </c>
      <c r="AP250" s="122" t="s">
        <v>450</v>
      </c>
      <c r="AQ250" s="122"/>
      <c r="AR250" s="122"/>
      <c r="AS250" s="122"/>
      <c r="AT250" s="122"/>
      <c r="AU250" s="122"/>
      <c r="AV250" s="122"/>
      <c r="AW250" s="122"/>
      <c r="AX250" s="122"/>
      <c r="AY250" s="122"/>
      <c r="AZ250" s="122"/>
      <c r="BA250" s="122"/>
      <c r="BB250" s="122"/>
      <c r="BC250" s="122"/>
      <c r="BD250" s="122"/>
      <c r="BE250" s="122"/>
      <c r="BF250" s="122"/>
      <c r="BG250" s="124" t="str">
        <f t="shared" si="3"/>
        <v>N</v>
      </c>
    </row>
    <row r="251" spans="2:59" x14ac:dyDescent="0.2">
      <c r="B251" s="122" t="s">
        <v>257</v>
      </c>
      <c r="C251" s="122" t="s">
        <v>1300</v>
      </c>
      <c r="D251" s="122"/>
      <c r="E251" s="122"/>
      <c r="F251" s="122" t="s">
        <v>449</v>
      </c>
      <c r="G251" s="122"/>
      <c r="H251" s="122"/>
      <c r="I251" s="122"/>
      <c r="J251" s="122"/>
      <c r="K251" s="122"/>
      <c r="L251" s="122">
        <v>241016</v>
      </c>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t="s">
        <v>450</v>
      </c>
      <c r="AH251" s="122" t="s">
        <v>450</v>
      </c>
      <c r="AI251" s="122" t="s">
        <v>450</v>
      </c>
      <c r="AJ251" s="122" t="s">
        <v>450</v>
      </c>
      <c r="AK251" s="122" t="s">
        <v>450</v>
      </c>
      <c r="AL251" s="122" t="s">
        <v>450</v>
      </c>
      <c r="AM251" s="122" t="s">
        <v>450</v>
      </c>
      <c r="AN251" s="122" t="s">
        <v>450</v>
      </c>
      <c r="AO251" s="122" t="s">
        <v>450</v>
      </c>
      <c r="AP251" s="122" t="s">
        <v>450</v>
      </c>
      <c r="AQ251" s="122"/>
      <c r="AR251" s="122"/>
      <c r="AS251" s="122"/>
      <c r="AT251" s="122"/>
      <c r="AU251" s="122"/>
      <c r="AV251" s="122"/>
      <c r="AW251" s="122"/>
      <c r="AX251" s="122"/>
      <c r="AY251" s="122"/>
      <c r="AZ251" s="122"/>
      <c r="BA251" s="122"/>
      <c r="BB251" s="122"/>
      <c r="BC251" s="122"/>
      <c r="BD251" s="122"/>
      <c r="BE251" s="122"/>
      <c r="BF251" s="122"/>
      <c r="BG251" s="124" t="str">
        <f t="shared" si="3"/>
        <v>N</v>
      </c>
    </row>
    <row r="252" spans="2:59" x14ac:dyDescent="0.2">
      <c r="B252" s="122" t="s">
        <v>250</v>
      </c>
      <c r="C252" s="122" t="s">
        <v>1301</v>
      </c>
      <c r="D252" s="122"/>
      <c r="E252" s="122"/>
      <c r="F252" s="122" t="s">
        <v>456</v>
      </c>
      <c r="G252" s="122" t="s">
        <v>456</v>
      </c>
      <c r="H252" s="122">
        <v>4</v>
      </c>
      <c r="I252" s="122" t="s">
        <v>1302</v>
      </c>
      <c r="J252" s="122"/>
      <c r="K252" s="122" t="s">
        <v>1303</v>
      </c>
      <c r="L252" s="122">
        <v>520098</v>
      </c>
      <c r="M252" s="122"/>
      <c r="N252" s="122"/>
      <c r="O252" s="122"/>
      <c r="P252" s="122" t="s">
        <v>459</v>
      </c>
      <c r="Q252" s="122"/>
      <c r="R252" s="122"/>
      <c r="S252" s="122" t="s">
        <v>690</v>
      </c>
      <c r="T252" s="122"/>
      <c r="U252" s="122"/>
      <c r="V252" s="122"/>
      <c r="W252" s="122"/>
      <c r="X252" s="122"/>
      <c r="Y252" s="122"/>
      <c r="Z252" s="122"/>
      <c r="AA252" s="122"/>
      <c r="AB252" s="122"/>
      <c r="AC252" s="122"/>
      <c r="AD252" s="122"/>
      <c r="AE252" s="122"/>
      <c r="AF252" s="122"/>
      <c r="AG252" s="122" t="s">
        <v>461</v>
      </c>
      <c r="AH252" s="122" t="s">
        <v>461</v>
      </c>
      <c r="AI252" s="122" t="s">
        <v>461</v>
      </c>
      <c r="AJ252" s="122" t="s">
        <v>461</v>
      </c>
      <c r="AK252" s="122" t="s">
        <v>461</v>
      </c>
      <c r="AL252" s="122" t="s">
        <v>461</v>
      </c>
      <c r="AM252" s="122" t="s">
        <v>461</v>
      </c>
      <c r="AN252" s="122" t="s">
        <v>461</v>
      </c>
      <c r="AO252" s="122" t="s">
        <v>461</v>
      </c>
      <c r="AP252" s="122" t="s">
        <v>461</v>
      </c>
      <c r="AQ252" s="122"/>
      <c r="AR252" s="122"/>
      <c r="AS252" s="122"/>
      <c r="AT252" s="122"/>
      <c r="AU252" s="122"/>
      <c r="AV252" s="122" t="s">
        <v>1304</v>
      </c>
      <c r="AW252" s="122"/>
      <c r="AX252" s="122" t="s">
        <v>1305</v>
      </c>
      <c r="AY252" s="122" t="s">
        <v>478</v>
      </c>
      <c r="AZ252" s="122"/>
      <c r="BA252" s="122">
        <v>2539</v>
      </c>
      <c r="BB252" s="122">
        <v>37326</v>
      </c>
      <c r="BC252" s="122"/>
      <c r="BD252" s="122">
        <v>46001</v>
      </c>
      <c r="BE252" s="122">
        <v>2146</v>
      </c>
      <c r="BF252" s="122"/>
      <c r="BG252" s="124" t="str">
        <f t="shared" si="3"/>
        <v>Y</v>
      </c>
    </row>
    <row r="253" spans="2:59" x14ac:dyDescent="0.2">
      <c r="B253" s="122" t="s">
        <v>1306</v>
      </c>
      <c r="C253" s="122" t="s">
        <v>1307</v>
      </c>
      <c r="D253" s="122"/>
      <c r="E253" s="122"/>
      <c r="F253" s="122" t="s">
        <v>449</v>
      </c>
      <c r="G253" s="122"/>
      <c r="H253" s="122"/>
      <c r="I253" s="122"/>
      <c r="J253" s="122"/>
      <c r="K253" s="122"/>
      <c r="L253" s="122">
        <v>951927</v>
      </c>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t="s">
        <v>450</v>
      </c>
      <c r="AH253" s="122" t="s">
        <v>450</v>
      </c>
      <c r="AI253" s="122" t="s">
        <v>450</v>
      </c>
      <c r="AJ253" s="122" t="s">
        <v>450</v>
      </c>
      <c r="AK253" s="122" t="s">
        <v>450</v>
      </c>
      <c r="AL253" s="122" t="s">
        <v>450</v>
      </c>
      <c r="AM253" s="122" t="s">
        <v>450</v>
      </c>
      <c r="AN253" s="122" t="s">
        <v>450</v>
      </c>
      <c r="AO253" s="122" t="s">
        <v>450</v>
      </c>
      <c r="AP253" s="122" t="s">
        <v>450</v>
      </c>
      <c r="AQ253" s="122"/>
      <c r="AR253" s="122"/>
      <c r="AS253" s="122"/>
      <c r="AT253" s="122"/>
      <c r="AU253" s="122"/>
      <c r="AV253" s="122"/>
      <c r="AW253" s="122"/>
      <c r="AX253" s="122"/>
      <c r="AY253" s="122"/>
      <c r="AZ253" s="122"/>
      <c r="BA253" s="122"/>
      <c r="BB253" s="122"/>
      <c r="BC253" s="122"/>
      <c r="BD253" s="122"/>
      <c r="BE253" s="122"/>
      <c r="BF253" s="122"/>
      <c r="BG253" s="124" t="str">
        <f t="shared" si="3"/>
        <v>N</v>
      </c>
    </row>
    <row r="254" spans="2:59" x14ac:dyDescent="0.2">
      <c r="B254" s="122" t="s">
        <v>203</v>
      </c>
      <c r="C254" s="122" t="s">
        <v>1308</v>
      </c>
      <c r="D254" s="122"/>
      <c r="E254" s="122"/>
      <c r="F254" s="122" t="s">
        <v>456</v>
      </c>
      <c r="G254" s="122" t="s">
        <v>456</v>
      </c>
      <c r="H254" s="122">
        <v>4</v>
      </c>
      <c r="I254" s="122" t="s">
        <v>1309</v>
      </c>
      <c r="J254" s="122" t="s">
        <v>1310</v>
      </c>
      <c r="K254" s="122"/>
      <c r="L254" s="122">
        <v>707163</v>
      </c>
      <c r="M254" s="122"/>
      <c r="N254" s="122"/>
      <c r="O254" s="122"/>
      <c r="P254" s="122" t="s">
        <v>459</v>
      </c>
      <c r="Q254" s="122"/>
      <c r="R254" s="122"/>
      <c r="S254" s="122" t="s">
        <v>592</v>
      </c>
      <c r="T254" s="122"/>
      <c r="U254" s="122"/>
      <c r="V254" s="122"/>
      <c r="W254" s="122"/>
      <c r="X254" s="122"/>
      <c r="Y254" s="122"/>
      <c r="Z254" s="122"/>
      <c r="AA254" s="122"/>
      <c r="AB254" s="122"/>
      <c r="AC254" s="122"/>
      <c r="AD254" s="122"/>
      <c r="AE254" s="122"/>
      <c r="AF254" s="122"/>
      <c r="AG254" s="122" t="s">
        <v>461</v>
      </c>
      <c r="AH254" s="122" t="s">
        <v>461</v>
      </c>
      <c r="AI254" s="122" t="s">
        <v>461</v>
      </c>
      <c r="AJ254" s="122" t="s">
        <v>461</v>
      </c>
      <c r="AK254" s="122" t="s">
        <v>461</v>
      </c>
      <c r="AL254" s="122" t="s">
        <v>461</v>
      </c>
      <c r="AM254" s="122" t="s">
        <v>461</v>
      </c>
      <c r="AN254" s="122" t="s">
        <v>461</v>
      </c>
      <c r="AO254" s="122" t="s">
        <v>461</v>
      </c>
      <c r="AP254" s="122" t="s">
        <v>461</v>
      </c>
      <c r="AQ254" s="122"/>
      <c r="AR254" s="122"/>
      <c r="AS254" s="122"/>
      <c r="AT254" s="122"/>
      <c r="AU254" s="122"/>
      <c r="AV254" s="122" t="s">
        <v>1311</v>
      </c>
      <c r="AW254" s="122"/>
      <c r="AX254" s="122" t="s">
        <v>507</v>
      </c>
      <c r="AY254" s="122" t="s">
        <v>478</v>
      </c>
      <c r="AZ254" s="122"/>
      <c r="BA254" s="122">
        <v>2539</v>
      </c>
      <c r="BB254" s="122">
        <v>38645</v>
      </c>
      <c r="BC254" s="122"/>
      <c r="BD254" s="122">
        <v>46021</v>
      </c>
      <c r="BE254" s="122">
        <v>2146</v>
      </c>
      <c r="BF254" s="122"/>
      <c r="BG254" s="124" t="str">
        <f t="shared" si="3"/>
        <v>Y</v>
      </c>
    </row>
    <row r="255" spans="2:59" x14ac:dyDescent="0.2">
      <c r="B255" s="122" t="s">
        <v>211</v>
      </c>
      <c r="C255" s="122" t="s">
        <v>1312</v>
      </c>
      <c r="D255" s="122"/>
      <c r="E255" s="122"/>
      <c r="F255" s="122" t="s">
        <v>449</v>
      </c>
      <c r="G255" s="122" t="s">
        <v>449</v>
      </c>
      <c r="H255" s="122"/>
      <c r="I255" s="122"/>
      <c r="J255" s="122"/>
      <c r="K255" s="122"/>
      <c r="L255" s="122">
        <v>1072676</v>
      </c>
      <c r="M255" s="122"/>
      <c r="N255" s="122"/>
      <c r="O255" s="122"/>
      <c r="P255" s="122"/>
      <c r="Q255" s="122"/>
      <c r="R255" s="122"/>
      <c r="S255" s="122"/>
      <c r="T255" s="122"/>
      <c r="U255" s="122"/>
      <c r="V255" s="122"/>
      <c r="W255" s="122"/>
      <c r="X255" s="122"/>
      <c r="Y255" s="122"/>
      <c r="Z255" s="122"/>
      <c r="AA255" s="122"/>
      <c r="AB255" s="122"/>
      <c r="AC255" s="122"/>
      <c r="AD255" s="122"/>
      <c r="AE255" s="122"/>
      <c r="AF255" s="122"/>
      <c r="AG255" s="122" t="s">
        <v>450</v>
      </c>
      <c r="AH255" s="122" t="s">
        <v>450</v>
      </c>
      <c r="AI255" s="122" t="s">
        <v>450</v>
      </c>
      <c r="AJ255" s="122" t="s">
        <v>450</v>
      </c>
      <c r="AK255" s="122" t="s">
        <v>450</v>
      </c>
      <c r="AL255" s="122" t="s">
        <v>450</v>
      </c>
      <c r="AM255" s="122" t="s">
        <v>450</v>
      </c>
      <c r="AN255" s="122" t="s">
        <v>450</v>
      </c>
      <c r="AO255" s="122" t="s">
        <v>450</v>
      </c>
      <c r="AP255" s="122" t="s">
        <v>450</v>
      </c>
      <c r="AQ255" s="122"/>
      <c r="AR255" s="122"/>
      <c r="AS255" s="122"/>
      <c r="AT255" s="122"/>
      <c r="AU255" s="122"/>
      <c r="AV255" s="122"/>
      <c r="AW255" s="122"/>
      <c r="AX255" s="122"/>
      <c r="AY255" s="122"/>
      <c r="AZ255" s="122"/>
      <c r="BA255" s="122"/>
      <c r="BB255" s="122"/>
      <c r="BC255" s="122"/>
      <c r="BD255" s="122"/>
      <c r="BE255" s="122"/>
      <c r="BF255" s="122"/>
      <c r="BG255" s="124" t="str">
        <f t="shared" si="3"/>
        <v>N</v>
      </c>
    </row>
    <row r="256" spans="2:59" x14ac:dyDescent="0.2">
      <c r="B256" s="122" t="s">
        <v>253</v>
      </c>
      <c r="C256" s="122" t="s">
        <v>1312</v>
      </c>
      <c r="D256" s="122"/>
      <c r="E256" s="122"/>
      <c r="F256" s="122" t="s">
        <v>449</v>
      </c>
      <c r="G256" s="122" t="s">
        <v>449</v>
      </c>
      <c r="H256" s="122"/>
      <c r="I256" s="122"/>
      <c r="J256" s="122"/>
      <c r="K256" s="122"/>
      <c r="L256" s="122">
        <v>1072668</v>
      </c>
      <c r="M256" s="122"/>
      <c r="N256" s="122"/>
      <c r="O256" s="122"/>
      <c r="P256" s="122"/>
      <c r="Q256" s="122"/>
      <c r="R256" s="122"/>
      <c r="S256" s="122"/>
      <c r="T256" s="122"/>
      <c r="U256" s="122"/>
      <c r="V256" s="122"/>
      <c r="W256" s="122"/>
      <c r="X256" s="122"/>
      <c r="Y256" s="122"/>
      <c r="Z256" s="122"/>
      <c r="AA256" s="122"/>
      <c r="AB256" s="122"/>
      <c r="AC256" s="122"/>
      <c r="AD256" s="122"/>
      <c r="AE256" s="122"/>
      <c r="AF256" s="122"/>
      <c r="AG256" s="122" t="s">
        <v>450</v>
      </c>
      <c r="AH256" s="122" t="s">
        <v>450</v>
      </c>
      <c r="AI256" s="122" t="s">
        <v>450</v>
      </c>
      <c r="AJ256" s="122" t="s">
        <v>450</v>
      </c>
      <c r="AK256" s="122" t="s">
        <v>450</v>
      </c>
      <c r="AL256" s="122" t="s">
        <v>450</v>
      </c>
      <c r="AM256" s="122" t="s">
        <v>450</v>
      </c>
      <c r="AN256" s="122" t="s">
        <v>450</v>
      </c>
      <c r="AO256" s="122" t="s">
        <v>450</v>
      </c>
      <c r="AP256" s="122" t="s">
        <v>450</v>
      </c>
      <c r="AQ256" s="122"/>
      <c r="AR256" s="122"/>
      <c r="AS256" s="122"/>
      <c r="AT256" s="122"/>
      <c r="AU256" s="122"/>
      <c r="AV256" s="122"/>
      <c r="AW256" s="122"/>
      <c r="AX256" s="122"/>
      <c r="AY256" s="122"/>
      <c r="AZ256" s="122"/>
      <c r="BA256" s="122"/>
      <c r="BB256" s="122"/>
      <c r="BC256" s="122"/>
      <c r="BD256" s="122"/>
      <c r="BE256" s="122"/>
      <c r="BF256" s="122"/>
      <c r="BG256" s="124" t="str">
        <f t="shared" si="3"/>
        <v>N</v>
      </c>
    </row>
    <row r="257" spans="2:59" x14ac:dyDescent="0.2">
      <c r="B257" s="122" t="s">
        <v>1313</v>
      </c>
      <c r="C257" s="122" t="s">
        <v>1314</v>
      </c>
      <c r="D257" s="122"/>
      <c r="E257" s="122"/>
      <c r="F257" s="122" t="s">
        <v>456</v>
      </c>
      <c r="G257" s="122" t="s">
        <v>456</v>
      </c>
      <c r="H257" s="122">
        <v>4</v>
      </c>
      <c r="I257" s="122" t="s">
        <v>1315</v>
      </c>
      <c r="J257" s="122" t="s">
        <v>1316</v>
      </c>
      <c r="K257" s="122"/>
      <c r="L257" s="122">
        <v>522384</v>
      </c>
      <c r="M257" s="122"/>
      <c r="N257" s="122"/>
      <c r="O257" s="122"/>
      <c r="P257" s="122" t="s">
        <v>780</v>
      </c>
      <c r="Q257" s="122"/>
      <c r="R257" s="122"/>
      <c r="S257" s="122" t="s">
        <v>505</v>
      </c>
      <c r="T257" s="122"/>
      <c r="U257" s="122"/>
      <c r="V257" s="122"/>
      <c r="W257" s="122"/>
      <c r="X257" s="122"/>
      <c r="Y257" s="122"/>
      <c r="Z257" s="122"/>
      <c r="AA257" s="122"/>
      <c r="AB257" s="122"/>
      <c r="AC257" s="122"/>
      <c r="AD257" s="122"/>
      <c r="AE257" s="122"/>
      <c r="AF257" s="122"/>
      <c r="AG257" s="122" t="s">
        <v>461</v>
      </c>
      <c r="AH257" s="122" t="s">
        <v>461</v>
      </c>
      <c r="AI257" s="122" t="s">
        <v>461</v>
      </c>
      <c r="AJ257" s="122" t="s">
        <v>461</v>
      </c>
      <c r="AK257" s="122" t="s">
        <v>461</v>
      </c>
      <c r="AL257" s="122" t="s">
        <v>461</v>
      </c>
      <c r="AM257" s="122" t="s">
        <v>461</v>
      </c>
      <c r="AN257" s="122" t="s">
        <v>461</v>
      </c>
      <c r="AO257" s="122" t="s">
        <v>461</v>
      </c>
      <c r="AP257" s="122" t="s">
        <v>461</v>
      </c>
      <c r="AQ257" s="122"/>
      <c r="AR257" s="122"/>
      <c r="AS257" s="122"/>
      <c r="AT257" s="122"/>
      <c r="AU257" s="122"/>
      <c r="AV257" s="122" t="s">
        <v>1317</v>
      </c>
      <c r="AW257" s="122"/>
      <c r="AX257" s="122" t="s">
        <v>459</v>
      </c>
      <c r="AY257" s="122"/>
      <c r="AZ257" s="122"/>
      <c r="BA257" s="122">
        <v>2539</v>
      </c>
      <c r="BB257" s="122"/>
      <c r="BC257" s="122"/>
      <c r="BD257" s="122">
        <v>46022</v>
      </c>
      <c r="BE257" s="122">
        <v>2144</v>
      </c>
      <c r="BF257" s="122"/>
      <c r="BG257" s="124" t="str">
        <f t="shared" si="3"/>
        <v>Y</v>
      </c>
    </row>
    <row r="258" spans="2:59" x14ac:dyDescent="0.2">
      <c r="B258" s="122" t="s">
        <v>235</v>
      </c>
      <c r="C258" s="122" t="s">
        <v>1318</v>
      </c>
      <c r="D258" s="122"/>
      <c r="E258" s="122"/>
      <c r="F258" s="122" t="s">
        <v>449</v>
      </c>
      <c r="G258" s="122"/>
      <c r="H258" s="122"/>
      <c r="I258" s="122"/>
      <c r="J258" s="122"/>
      <c r="K258" s="122"/>
      <c r="L258" s="122">
        <v>567981</v>
      </c>
      <c r="M258" s="122"/>
      <c r="N258" s="122"/>
      <c r="O258" s="122"/>
      <c r="P258" s="122"/>
      <c r="Q258" s="122"/>
      <c r="R258" s="122"/>
      <c r="S258" s="122"/>
      <c r="T258" s="122"/>
      <c r="U258" s="122"/>
      <c r="V258" s="122"/>
      <c r="W258" s="122"/>
      <c r="X258" s="122"/>
      <c r="Y258" s="122"/>
      <c r="Z258" s="122"/>
      <c r="AA258" s="122"/>
      <c r="AB258" s="122"/>
      <c r="AC258" s="122"/>
      <c r="AD258" s="122"/>
      <c r="AE258" s="122"/>
      <c r="AF258" s="122"/>
      <c r="AG258" s="122" t="s">
        <v>450</v>
      </c>
      <c r="AH258" s="122" t="s">
        <v>450</v>
      </c>
      <c r="AI258" s="122" t="s">
        <v>450</v>
      </c>
      <c r="AJ258" s="122" t="s">
        <v>450</v>
      </c>
      <c r="AK258" s="122" t="s">
        <v>450</v>
      </c>
      <c r="AL258" s="122" t="s">
        <v>450</v>
      </c>
      <c r="AM258" s="122" t="s">
        <v>450</v>
      </c>
      <c r="AN258" s="122" t="s">
        <v>450</v>
      </c>
      <c r="AO258" s="122" t="s">
        <v>450</v>
      </c>
      <c r="AP258" s="122" t="s">
        <v>450</v>
      </c>
      <c r="AQ258" s="122"/>
      <c r="AR258" s="122"/>
      <c r="AS258" s="122"/>
      <c r="AT258" s="122"/>
      <c r="AU258" s="122"/>
      <c r="AV258" s="122"/>
      <c r="AW258" s="122"/>
      <c r="AX258" s="122"/>
      <c r="AY258" s="122"/>
      <c r="AZ258" s="122"/>
      <c r="BA258" s="122"/>
      <c r="BB258" s="122"/>
      <c r="BC258" s="122"/>
      <c r="BD258" s="122"/>
      <c r="BE258" s="122"/>
      <c r="BF258" s="122"/>
      <c r="BG258" s="124" t="str">
        <f t="shared" si="3"/>
        <v>N</v>
      </c>
    </row>
    <row r="259" spans="2:59" x14ac:dyDescent="0.2">
      <c r="B259" s="122" t="s">
        <v>253</v>
      </c>
      <c r="C259" s="122" t="s">
        <v>1319</v>
      </c>
      <c r="D259" s="122"/>
      <c r="E259" s="122"/>
      <c r="F259" s="122" t="s">
        <v>456</v>
      </c>
      <c r="G259" s="122" t="s">
        <v>456</v>
      </c>
      <c r="H259" s="122"/>
      <c r="I259" s="122" t="s">
        <v>1320</v>
      </c>
      <c r="J259" s="122" t="s">
        <v>1321</v>
      </c>
      <c r="K259" s="122" t="s">
        <v>1322</v>
      </c>
      <c r="L259" s="122">
        <v>978329</v>
      </c>
      <c r="M259" s="122"/>
      <c r="N259" s="122"/>
      <c r="O259" s="122"/>
      <c r="P259" s="122" t="s">
        <v>459</v>
      </c>
      <c r="Q259" s="122"/>
      <c r="R259" s="122"/>
      <c r="S259" s="122"/>
      <c r="T259" s="122"/>
      <c r="U259" s="122"/>
      <c r="V259" s="122"/>
      <c r="W259" s="122"/>
      <c r="X259" s="122"/>
      <c r="Y259" s="122"/>
      <c r="Z259" s="122"/>
      <c r="AA259" s="122">
        <v>1</v>
      </c>
      <c r="AB259" s="122"/>
      <c r="AC259" s="122"/>
      <c r="AD259" s="122"/>
      <c r="AE259" s="122"/>
      <c r="AF259" s="122"/>
      <c r="AG259" s="122" t="s">
        <v>461</v>
      </c>
      <c r="AH259" s="122" t="s">
        <v>461</v>
      </c>
      <c r="AI259" s="122" t="s">
        <v>461</v>
      </c>
      <c r="AJ259" s="122" t="s">
        <v>461</v>
      </c>
      <c r="AK259" s="122" t="s">
        <v>461</v>
      </c>
      <c r="AL259" s="122" t="s">
        <v>461</v>
      </c>
      <c r="AM259" s="122" t="s">
        <v>461</v>
      </c>
      <c r="AN259" s="122" t="s">
        <v>461</v>
      </c>
      <c r="AO259" s="122" t="s">
        <v>461</v>
      </c>
      <c r="AP259" s="122" t="s">
        <v>461</v>
      </c>
      <c r="AQ259" s="122"/>
      <c r="AR259" s="122"/>
      <c r="AS259" s="122"/>
      <c r="AT259" s="122"/>
      <c r="AU259" s="122"/>
      <c r="AV259" s="122" t="s">
        <v>1323</v>
      </c>
      <c r="AW259" s="122"/>
      <c r="AX259" s="122" t="s">
        <v>485</v>
      </c>
      <c r="AY259" s="122" t="s">
        <v>478</v>
      </c>
      <c r="AZ259" s="122"/>
      <c r="BA259" s="122">
        <v>2538</v>
      </c>
      <c r="BB259" s="122"/>
      <c r="BC259" s="122"/>
      <c r="BD259" s="122">
        <v>46030</v>
      </c>
      <c r="BE259" s="122">
        <v>2146</v>
      </c>
      <c r="BF259" s="122"/>
      <c r="BG259" s="124" t="str">
        <f t="shared" si="3"/>
        <v>Y</v>
      </c>
    </row>
    <row r="260" spans="2:59" x14ac:dyDescent="0.2">
      <c r="B260" s="122" t="s">
        <v>138</v>
      </c>
      <c r="C260" s="122" t="s">
        <v>1324</v>
      </c>
      <c r="D260" s="122"/>
      <c r="E260" s="122"/>
      <c r="F260" s="122" t="s">
        <v>449</v>
      </c>
      <c r="G260" s="122" t="s">
        <v>449</v>
      </c>
      <c r="H260" s="122"/>
      <c r="I260" s="122"/>
      <c r="J260" s="122"/>
      <c r="K260" s="122"/>
      <c r="L260" s="122">
        <v>746193</v>
      </c>
      <c r="M260" s="122"/>
      <c r="N260" s="122"/>
      <c r="O260" s="122"/>
      <c r="P260" s="122"/>
      <c r="Q260" s="122"/>
      <c r="R260" s="122"/>
      <c r="S260" s="122"/>
      <c r="T260" s="122"/>
      <c r="U260" s="122"/>
      <c r="V260" s="122"/>
      <c r="W260" s="122"/>
      <c r="X260" s="122"/>
      <c r="Y260" s="122"/>
      <c r="Z260" s="122"/>
      <c r="AA260" s="122"/>
      <c r="AB260" s="122"/>
      <c r="AC260" s="122"/>
      <c r="AD260" s="122"/>
      <c r="AE260" s="122"/>
      <c r="AF260" s="122"/>
      <c r="AG260" s="122" t="s">
        <v>450</v>
      </c>
      <c r="AH260" s="122" t="s">
        <v>450</v>
      </c>
      <c r="AI260" s="122" t="s">
        <v>450</v>
      </c>
      <c r="AJ260" s="122" t="s">
        <v>450</v>
      </c>
      <c r="AK260" s="122" t="s">
        <v>450</v>
      </c>
      <c r="AL260" s="122" t="s">
        <v>450</v>
      </c>
      <c r="AM260" s="122" t="s">
        <v>450</v>
      </c>
      <c r="AN260" s="122" t="s">
        <v>450</v>
      </c>
      <c r="AO260" s="122" t="s">
        <v>450</v>
      </c>
      <c r="AP260" s="122" t="s">
        <v>450</v>
      </c>
      <c r="AQ260" s="122"/>
      <c r="AR260" s="122"/>
      <c r="AS260" s="122"/>
      <c r="AT260" s="122"/>
      <c r="AU260" s="122"/>
      <c r="AV260" s="122"/>
      <c r="AW260" s="122"/>
      <c r="AX260" s="122"/>
      <c r="AY260" s="122"/>
      <c r="AZ260" s="122"/>
      <c r="BA260" s="122"/>
      <c r="BB260" s="122"/>
      <c r="BC260" s="122"/>
      <c r="BD260" s="122"/>
      <c r="BE260" s="122"/>
      <c r="BF260" s="122"/>
      <c r="BG260" s="124" t="str">
        <f t="shared" ref="BG260:BG300" si="4">IF(B260="","",IF(F260="Member","Y","N"))</f>
        <v>N</v>
      </c>
    </row>
    <row r="261" spans="2:59" x14ac:dyDescent="0.2">
      <c r="B261" s="122" t="s">
        <v>616</v>
      </c>
      <c r="C261" s="122" t="s">
        <v>1325</v>
      </c>
      <c r="D261" s="122"/>
      <c r="E261" s="122"/>
      <c r="F261" s="122" t="s">
        <v>449</v>
      </c>
      <c r="G261" s="122" t="s">
        <v>449</v>
      </c>
      <c r="H261" s="122"/>
      <c r="I261" s="122"/>
      <c r="J261" s="122"/>
      <c r="K261" s="122"/>
      <c r="L261" s="122"/>
      <c r="M261" s="122"/>
      <c r="N261" s="122"/>
      <c r="O261" s="122"/>
      <c r="P261" s="122"/>
      <c r="Q261" s="122"/>
      <c r="R261" s="122"/>
      <c r="S261" s="122"/>
      <c r="T261" s="122"/>
      <c r="U261" s="122"/>
      <c r="V261" s="122"/>
      <c r="W261" s="122"/>
      <c r="X261" s="122"/>
      <c r="Y261" s="122"/>
      <c r="Z261" s="122"/>
      <c r="AA261" s="122"/>
      <c r="AB261" s="122"/>
      <c r="AC261" s="122"/>
      <c r="AD261" s="122"/>
      <c r="AE261" s="122"/>
      <c r="AF261" s="122"/>
      <c r="AG261" s="122" t="s">
        <v>450</v>
      </c>
      <c r="AH261" s="122" t="s">
        <v>450</v>
      </c>
      <c r="AI261" s="122" t="s">
        <v>450</v>
      </c>
      <c r="AJ261" s="122" t="s">
        <v>450</v>
      </c>
      <c r="AK261" s="122" t="s">
        <v>450</v>
      </c>
      <c r="AL261" s="122" t="s">
        <v>450</v>
      </c>
      <c r="AM261" s="122" t="s">
        <v>450</v>
      </c>
      <c r="AN261" s="122" t="s">
        <v>450</v>
      </c>
      <c r="AO261" s="122" t="s">
        <v>450</v>
      </c>
      <c r="AP261" s="122" t="s">
        <v>450</v>
      </c>
      <c r="AQ261" s="122"/>
      <c r="AR261" s="122"/>
      <c r="AS261" s="122"/>
      <c r="AT261" s="122"/>
      <c r="AU261" s="122"/>
      <c r="AV261" s="122"/>
      <c r="AW261" s="122"/>
      <c r="AX261" s="122"/>
      <c r="AY261" s="122"/>
      <c r="AZ261" s="122"/>
      <c r="BA261" s="122"/>
      <c r="BB261" s="122"/>
      <c r="BC261" s="122"/>
      <c r="BD261" s="122"/>
      <c r="BE261" s="122"/>
      <c r="BF261" s="122"/>
      <c r="BG261" s="124" t="str">
        <f t="shared" si="4"/>
        <v>N</v>
      </c>
    </row>
    <row r="262" spans="2:59" x14ac:dyDescent="0.2">
      <c r="B262" s="122" t="s">
        <v>1326</v>
      </c>
      <c r="C262" s="122" t="s">
        <v>1327</v>
      </c>
      <c r="D262" s="122"/>
      <c r="E262" s="122"/>
      <c r="F262" s="122" t="s">
        <v>554</v>
      </c>
      <c r="G262" s="122"/>
      <c r="H262" s="122"/>
      <c r="I262" s="122" t="s">
        <v>1328</v>
      </c>
      <c r="J262" s="122"/>
      <c r="K262" s="122" t="s">
        <v>1329</v>
      </c>
      <c r="L262" s="122">
        <v>855782</v>
      </c>
      <c r="M262" s="122"/>
      <c r="N262" s="122"/>
      <c r="O262" s="122"/>
      <c r="P262" s="122" t="s">
        <v>459</v>
      </c>
      <c r="Q262" s="122"/>
      <c r="R262" s="122"/>
      <c r="S262" s="122" t="s">
        <v>563</v>
      </c>
      <c r="T262" s="122"/>
      <c r="U262" s="122"/>
      <c r="V262" s="122"/>
      <c r="W262" s="122"/>
      <c r="X262" s="122"/>
      <c r="Y262" s="122"/>
      <c r="Z262" s="122"/>
      <c r="AA262" s="122"/>
      <c r="AB262" s="122"/>
      <c r="AC262" s="122"/>
      <c r="AD262" s="122"/>
      <c r="AE262" s="122"/>
      <c r="AF262" s="122"/>
      <c r="AG262" s="122" t="s">
        <v>450</v>
      </c>
      <c r="AH262" s="122" t="s">
        <v>450</v>
      </c>
      <c r="AI262" s="122" t="s">
        <v>450</v>
      </c>
      <c r="AJ262" s="122" t="s">
        <v>450</v>
      </c>
      <c r="AK262" s="122" t="s">
        <v>450</v>
      </c>
      <c r="AL262" s="122" t="s">
        <v>450</v>
      </c>
      <c r="AM262" s="122" t="s">
        <v>450</v>
      </c>
      <c r="AN262" s="122" t="s">
        <v>450</v>
      </c>
      <c r="AO262" s="122" t="s">
        <v>450</v>
      </c>
      <c r="AP262" s="122" t="s">
        <v>450</v>
      </c>
      <c r="AQ262" s="122"/>
      <c r="AR262" s="122"/>
      <c r="AS262" s="122"/>
      <c r="AT262" s="122"/>
      <c r="AU262" s="122"/>
      <c r="AV262" s="122" t="s">
        <v>1330</v>
      </c>
      <c r="AW262" s="122"/>
      <c r="AX262" s="122" t="s">
        <v>507</v>
      </c>
      <c r="AY262" s="122" t="s">
        <v>478</v>
      </c>
      <c r="AZ262" s="122"/>
      <c r="BA262" s="122">
        <v>2539</v>
      </c>
      <c r="BB262" s="122">
        <v>41185</v>
      </c>
      <c r="BC262" s="122"/>
      <c r="BD262" s="122">
        <v>45301</v>
      </c>
      <c r="BE262" s="122">
        <v>2146</v>
      </c>
      <c r="BF262" s="122"/>
      <c r="BG262" s="124" t="str">
        <f t="shared" si="4"/>
        <v>N</v>
      </c>
    </row>
    <row r="263" spans="2:59" x14ac:dyDescent="0.2">
      <c r="B263" s="122" t="s">
        <v>255</v>
      </c>
      <c r="C263" s="122" t="s">
        <v>1331</v>
      </c>
      <c r="D263" s="122"/>
      <c r="E263" s="122"/>
      <c r="F263" s="122" t="s">
        <v>456</v>
      </c>
      <c r="G263" s="122" t="s">
        <v>456</v>
      </c>
      <c r="H263" s="122">
        <v>4</v>
      </c>
      <c r="I263" s="122" t="s">
        <v>1332</v>
      </c>
      <c r="J263" s="122"/>
      <c r="K263" s="122" t="s">
        <v>1333</v>
      </c>
      <c r="L263" s="122">
        <v>1199821</v>
      </c>
      <c r="M263" s="122"/>
      <c r="N263" s="122"/>
      <c r="O263" s="122"/>
      <c r="P263" s="122" t="s">
        <v>459</v>
      </c>
      <c r="Q263" s="122"/>
      <c r="R263" s="122"/>
      <c r="S263" s="122" t="s">
        <v>476</v>
      </c>
      <c r="T263" s="122" t="s">
        <v>1334</v>
      </c>
      <c r="U263" s="122" t="s">
        <v>1118</v>
      </c>
      <c r="V263" s="122"/>
      <c r="W263" s="122" t="s">
        <v>1335</v>
      </c>
      <c r="X263" s="122"/>
      <c r="Y263" s="122"/>
      <c r="Z263" s="122"/>
      <c r="AA263" s="122">
        <v>1</v>
      </c>
      <c r="AB263" s="122"/>
      <c r="AC263" s="122"/>
      <c r="AD263" s="122"/>
      <c r="AE263" s="122"/>
      <c r="AF263" s="122"/>
      <c r="AG263" s="122" t="s">
        <v>461</v>
      </c>
      <c r="AH263" s="122" t="s">
        <v>461</v>
      </c>
      <c r="AI263" s="122" t="s">
        <v>461</v>
      </c>
      <c r="AJ263" s="122" t="s">
        <v>461</v>
      </c>
      <c r="AK263" s="122" t="s">
        <v>461</v>
      </c>
      <c r="AL263" s="122" t="s">
        <v>461</v>
      </c>
      <c r="AM263" s="122" t="s">
        <v>461</v>
      </c>
      <c r="AN263" s="122" t="s">
        <v>461</v>
      </c>
      <c r="AO263" s="122" t="s">
        <v>461</v>
      </c>
      <c r="AP263" s="122" t="s">
        <v>461</v>
      </c>
      <c r="AQ263" s="122"/>
      <c r="AR263" s="122"/>
      <c r="AS263" s="122"/>
      <c r="AT263" s="122"/>
      <c r="AU263" s="122"/>
      <c r="AV263" s="122" t="s">
        <v>1336</v>
      </c>
      <c r="AW263" s="122"/>
      <c r="AX263" s="122" t="s">
        <v>459</v>
      </c>
      <c r="AY263" s="122"/>
      <c r="AZ263" s="122"/>
      <c r="BA263" s="122">
        <v>2539</v>
      </c>
      <c r="BB263" s="122">
        <v>45366</v>
      </c>
      <c r="BC263" s="122"/>
      <c r="BD263" s="122">
        <v>46010</v>
      </c>
      <c r="BE263" s="122">
        <v>2146</v>
      </c>
      <c r="BF263" s="122"/>
      <c r="BG263" s="124" t="str">
        <f t="shared" si="4"/>
        <v>Y</v>
      </c>
    </row>
    <row r="264" spans="2:59" x14ac:dyDescent="0.2">
      <c r="B264" s="122" t="s">
        <v>168</v>
      </c>
      <c r="C264" s="122" t="s">
        <v>1331</v>
      </c>
      <c r="D264" s="122"/>
      <c r="E264" s="122"/>
      <c r="F264" s="122" t="s">
        <v>456</v>
      </c>
      <c r="G264" s="122" t="s">
        <v>456</v>
      </c>
      <c r="H264" s="122">
        <v>4</v>
      </c>
      <c r="I264" s="122" t="s">
        <v>1337</v>
      </c>
      <c r="J264" s="122"/>
      <c r="K264" s="122" t="s">
        <v>1335</v>
      </c>
      <c r="L264" s="122">
        <v>1199811</v>
      </c>
      <c r="M264" s="122"/>
      <c r="N264" s="122"/>
      <c r="O264" s="122"/>
      <c r="P264" s="122"/>
      <c r="Q264" s="122"/>
      <c r="R264" s="122"/>
      <c r="S264" s="122" t="s">
        <v>539</v>
      </c>
      <c r="T264" s="122" t="s">
        <v>1338</v>
      </c>
      <c r="U264" s="122" t="s">
        <v>545</v>
      </c>
      <c r="V264" s="122"/>
      <c r="W264" s="122" t="s">
        <v>1333</v>
      </c>
      <c r="X264" s="122"/>
      <c r="Y264" s="122"/>
      <c r="Z264" s="122"/>
      <c r="AA264" s="122">
        <v>1</v>
      </c>
      <c r="AB264" s="122"/>
      <c r="AC264" s="122"/>
      <c r="AD264" s="122"/>
      <c r="AE264" s="122"/>
      <c r="AF264" s="122"/>
      <c r="AG264" s="122" t="s">
        <v>461</v>
      </c>
      <c r="AH264" s="122" t="s">
        <v>461</v>
      </c>
      <c r="AI264" s="122" t="s">
        <v>461</v>
      </c>
      <c r="AJ264" s="122" t="s">
        <v>461</v>
      </c>
      <c r="AK264" s="122" t="s">
        <v>461</v>
      </c>
      <c r="AL264" s="122" t="s">
        <v>461</v>
      </c>
      <c r="AM264" s="122" t="s">
        <v>461</v>
      </c>
      <c r="AN264" s="122" t="s">
        <v>461</v>
      </c>
      <c r="AO264" s="122" t="s">
        <v>461</v>
      </c>
      <c r="AP264" s="122" t="s">
        <v>461</v>
      </c>
      <c r="AQ264" s="122"/>
      <c r="AR264" s="122"/>
      <c r="AS264" s="122"/>
      <c r="AT264" s="122"/>
      <c r="AU264" s="122"/>
      <c r="AV264" s="122" t="s">
        <v>1336</v>
      </c>
      <c r="AW264" s="122"/>
      <c r="AX264" s="122" t="s">
        <v>459</v>
      </c>
      <c r="AY264" s="122"/>
      <c r="AZ264" s="122"/>
      <c r="BA264" s="122">
        <v>2539</v>
      </c>
      <c r="BB264" s="122">
        <v>45366</v>
      </c>
      <c r="BC264" s="122"/>
      <c r="BD264" s="122">
        <v>45615</v>
      </c>
      <c r="BE264" s="122">
        <v>2146</v>
      </c>
      <c r="BF264" s="122"/>
      <c r="BG264" s="124" t="str">
        <f t="shared" si="4"/>
        <v>Y</v>
      </c>
    </row>
    <row r="265" spans="2:59" x14ac:dyDescent="0.2">
      <c r="B265" s="122" t="s">
        <v>1281</v>
      </c>
      <c r="C265" s="122" t="s">
        <v>1339</v>
      </c>
      <c r="D265" s="122"/>
      <c r="E265" s="122"/>
      <c r="F265" s="122" t="s">
        <v>449</v>
      </c>
      <c r="G265" s="122" t="s">
        <v>449</v>
      </c>
      <c r="H265" s="122"/>
      <c r="I265" s="122"/>
      <c r="J265" s="122"/>
      <c r="K265" s="122"/>
      <c r="L265" s="122">
        <v>1232096</v>
      </c>
      <c r="M265" s="122"/>
      <c r="N265" s="122"/>
      <c r="O265" s="122"/>
      <c r="P265" s="122"/>
      <c r="Q265" s="122"/>
      <c r="R265" s="122"/>
      <c r="S265" s="122"/>
      <c r="T265" s="122"/>
      <c r="U265" s="122"/>
      <c r="V265" s="122"/>
      <c r="W265" s="122"/>
      <c r="X265" s="122"/>
      <c r="Y265" s="122"/>
      <c r="Z265" s="122"/>
      <c r="AA265" s="122"/>
      <c r="AB265" s="122"/>
      <c r="AC265" s="122"/>
      <c r="AD265" s="122"/>
      <c r="AE265" s="122"/>
      <c r="AF265" s="122"/>
      <c r="AG265" s="122" t="s">
        <v>450</v>
      </c>
      <c r="AH265" s="122" t="s">
        <v>450</v>
      </c>
      <c r="AI265" s="122" t="s">
        <v>450</v>
      </c>
      <c r="AJ265" s="122" t="s">
        <v>450</v>
      </c>
      <c r="AK265" s="122" t="s">
        <v>450</v>
      </c>
      <c r="AL265" s="122" t="s">
        <v>450</v>
      </c>
      <c r="AM265" s="122" t="s">
        <v>450</v>
      </c>
      <c r="AN265" s="122" t="s">
        <v>450</v>
      </c>
      <c r="AO265" s="122" t="s">
        <v>450</v>
      </c>
      <c r="AP265" s="122" t="s">
        <v>450</v>
      </c>
      <c r="AQ265" s="122"/>
      <c r="AR265" s="122"/>
      <c r="AS265" s="122"/>
      <c r="AT265" s="122"/>
      <c r="AU265" s="122"/>
      <c r="AV265" s="122"/>
      <c r="AW265" s="122"/>
      <c r="AX265" s="122"/>
      <c r="AY265" s="122"/>
      <c r="AZ265" s="122"/>
      <c r="BA265" s="122"/>
      <c r="BB265" s="122"/>
      <c r="BC265" s="122"/>
      <c r="BD265" s="122"/>
      <c r="BE265" s="122"/>
      <c r="BF265" s="122"/>
      <c r="BG265" s="124" t="str">
        <f t="shared" si="4"/>
        <v>N</v>
      </c>
    </row>
    <row r="266" spans="2:59" x14ac:dyDescent="0.2">
      <c r="B266" s="122" t="s">
        <v>1108</v>
      </c>
      <c r="C266" s="122" t="s">
        <v>1339</v>
      </c>
      <c r="D266" s="122"/>
      <c r="E266" s="122"/>
      <c r="F266" s="122" t="s">
        <v>449</v>
      </c>
      <c r="G266" s="122" t="s">
        <v>449</v>
      </c>
      <c r="H266" s="122"/>
      <c r="I266" s="122"/>
      <c r="J266" s="122"/>
      <c r="K266" s="122"/>
      <c r="L266" s="122">
        <v>1232088</v>
      </c>
      <c r="M266" s="122"/>
      <c r="N266" s="122"/>
      <c r="O266" s="122"/>
      <c r="P266" s="122"/>
      <c r="Q266" s="122"/>
      <c r="R266" s="122"/>
      <c r="S266" s="122"/>
      <c r="T266" s="122"/>
      <c r="U266" s="122"/>
      <c r="V266" s="122"/>
      <c r="W266" s="122"/>
      <c r="X266" s="122"/>
      <c r="Y266" s="122"/>
      <c r="Z266" s="122"/>
      <c r="AA266" s="122"/>
      <c r="AB266" s="122"/>
      <c r="AC266" s="122"/>
      <c r="AD266" s="122"/>
      <c r="AE266" s="122"/>
      <c r="AF266" s="122"/>
      <c r="AG266" s="122" t="s">
        <v>450</v>
      </c>
      <c r="AH266" s="122" t="s">
        <v>450</v>
      </c>
      <c r="AI266" s="122" t="s">
        <v>450</v>
      </c>
      <c r="AJ266" s="122" t="s">
        <v>450</v>
      </c>
      <c r="AK266" s="122" t="s">
        <v>450</v>
      </c>
      <c r="AL266" s="122" t="s">
        <v>450</v>
      </c>
      <c r="AM266" s="122" t="s">
        <v>450</v>
      </c>
      <c r="AN266" s="122" t="s">
        <v>450</v>
      </c>
      <c r="AO266" s="122" t="s">
        <v>450</v>
      </c>
      <c r="AP266" s="122" t="s">
        <v>450</v>
      </c>
      <c r="AQ266" s="122"/>
      <c r="AR266" s="122"/>
      <c r="AS266" s="122"/>
      <c r="AT266" s="122"/>
      <c r="AU266" s="122"/>
      <c r="AV266" s="122"/>
      <c r="AW266" s="122"/>
      <c r="AX266" s="122"/>
      <c r="AY266" s="122"/>
      <c r="AZ266" s="122"/>
      <c r="BA266" s="122"/>
      <c r="BB266" s="122"/>
      <c r="BC266" s="122"/>
      <c r="BD266" s="122"/>
      <c r="BE266" s="122"/>
      <c r="BF266" s="122"/>
      <c r="BG266" s="124" t="str">
        <f t="shared" si="4"/>
        <v>N</v>
      </c>
    </row>
    <row r="267" spans="2:59" x14ac:dyDescent="0.2">
      <c r="B267" s="122" t="s">
        <v>191</v>
      </c>
      <c r="C267" s="122" t="s">
        <v>1340</v>
      </c>
      <c r="D267" s="122"/>
      <c r="E267" s="122"/>
      <c r="F267" s="122" t="s">
        <v>449</v>
      </c>
      <c r="G267" s="122" t="s">
        <v>449</v>
      </c>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G267" s="122" t="s">
        <v>450</v>
      </c>
      <c r="AH267" s="122" t="s">
        <v>450</v>
      </c>
      <c r="AI267" s="122" t="s">
        <v>450</v>
      </c>
      <c r="AJ267" s="122" t="s">
        <v>450</v>
      </c>
      <c r="AK267" s="122" t="s">
        <v>450</v>
      </c>
      <c r="AL267" s="122" t="s">
        <v>450</v>
      </c>
      <c r="AM267" s="122" t="s">
        <v>450</v>
      </c>
      <c r="AN267" s="122" t="s">
        <v>450</v>
      </c>
      <c r="AO267" s="122" t="s">
        <v>450</v>
      </c>
      <c r="AP267" s="122" t="s">
        <v>450</v>
      </c>
      <c r="AQ267" s="122"/>
      <c r="AR267" s="122"/>
      <c r="AS267" s="122"/>
      <c r="AT267" s="122"/>
      <c r="AU267" s="122"/>
      <c r="AV267" s="122"/>
      <c r="AW267" s="122"/>
      <c r="AX267" s="122"/>
      <c r="AY267" s="122"/>
      <c r="AZ267" s="122"/>
      <c r="BA267" s="122"/>
      <c r="BB267" s="122"/>
      <c r="BC267" s="122"/>
      <c r="BD267" s="122"/>
      <c r="BE267" s="122"/>
      <c r="BF267" s="122"/>
      <c r="BG267" s="124" t="str">
        <f t="shared" si="4"/>
        <v>N</v>
      </c>
    </row>
    <row r="268" spans="2:59" x14ac:dyDescent="0.2">
      <c r="B268" s="122" t="s">
        <v>1341</v>
      </c>
      <c r="C268" s="122" t="s">
        <v>1342</v>
      </c>
      <c r="D268" s="122"/>
      <c r="E268" s="122"/>
      <c r="F268" s="122" t="s">
        <v>554</v>
      </c>
      <c r="G268" s="122"/>
      <c r="H268" s="122"/>
      <c r="I268" s="122" t="s">
        <v>1343</v>
      </c>
      <c r="J268" s="122" t="s">
        <v>1344</v>
      </c>
      <c r="K268" s="122"/>
      <c r="L268" s="122">
        <v>820636</v>
      </c>
      <c r="M268" s="122"/>
      <c r="N268" s="122"/>
      <c r="O268" s="122"/>
      <c r="P268" s="122" t="s">
        <v>459</v>
      </c>
      <c r="Q268" s="122"/>
      <c r="R268" s="122"/>
      <c r="S268" s="122" t="s">
        <v>483</v>
      </c>
      <c r="T268" s="122"/>
      <c r="U268" s="122"/>
      <c r="V268" s="122"/>
      <c r="W268" s="122"/>
      <c r="X268" s="122"/>
      <c r="Y268" s="122"/>
      <c r="Z268" s="122"/>
      <c r="AA268" s="122"/>
      <c r="AB268" s="122"/>
      <c r="AC268" s="122"/>
      <c r="AD268" s="122"/>
      <c r="AE268" s="122"/>
      <c r="AF268" s="122"/>
      <c r="AG268" s="122" t="s">
        <v>450</v>
      </c>
      <c r="AH268" s="122" t="s">
        <v>450</v>
      </c>
      <c r="AI268" s="122" t="s">
        <v>450</v>
      </c>
      <c r="AJ268" s="122" t="s">
        <v>450</v>
      </c>
      <c r="AK268" s="122" t="s">
        <v>450</v>
      </c>
      <c r="AL268" s="122" t="s">
        <v>450</v>
      </c>
      <c r="AM268" s="122" t="s">
        <v>450</v>
      </c>
      <c r="AN268" s="122" t="s">
        <v>450</v>
      </c>
      <c r="AO268" s="122" t="s">
        <v>450</v>
      </c>
      <c r="AP268" s="122" t="s">
        <v>450</v>
      </c>
      <c r="AQ268" s="122"/>
      <c r="AR268" s="122"/>
      <c r="AS268" s="122"/>
      <c r="AT268" s="122"/>
      <c r="AU268" s="122"/>
      <c r="AV268" s="122" t="s">
        <v>1345</v>
      </c>
      <c r="AW268" s="122"/>
      <c r="AX268" s="122" t="s">
        <v>764</v>
      </c>
      <c r="AY268" s="122" t="s">
        <v>478</v>
      </c>
      <c r="AZ268" s="122"/>
      <c r="BA268" s="122">
        <v>2539</v>
      </c>
      <c r="BB268" s="122">
        <v>40261</v>
      </c>
      <c r="BC268" s="122"/>
      <c r="BD268" s="122">
        <v>45298</v>
      </c>
      <c r="BE268" s="122">
        <v>2146</v>
      </c>
      <c r="BF268" s="122"/>
      <c r="BG268" s="124" t="str">
        <f t="shared" si="4"/>
        <v>N</v>
      </c>
    </row>
    <row r="269" spans="2:59" x14ac:dyDescent="0.2">
      <c r="B269" s="122" t="s">
        <v>257</v>
      </c>
      <c r="C269" s="122" t="s">
        <v>1346</v>
      </c>
      <c r="D269" s="122" t="s">
        <v>1347</v>
      </c>
      <c r="E269" s="122"/>
      <c r="F269" s="122" t="s">
        <v>456</v>
      </c>
      <c r="G269" s="122" t="s">
        <v>456</v>
      </c>
      <c r="H269" s="122">
        <v>4</v>
      </c>
      <c r="I269" s="122" t="s">
        <v>1348</v>
      </c>
      <c r="J269" s="122"/>
      <c r="K269" s="122" t="s">
        <v>1349</v>
      </c>
      <c r="L269" s="122">
        <v>1172646</v>
      </c>
      <c r="M269" s="122"/>
      <c r="N269" s="122"/>
      <c r="O269" s="122"/>
      <c r="P269" s="122" t="s">
        <v>459</v>
      </c>
      <c r="Q269" s="122"/>
      <c r="R269" s="122"/>
      <c r="S269" s="122" t="s">
        <v>543</v>
      </c>
      <c r="T269" s="122"/>
      <c r="U269" s="122"/>
      <c r="V269" s="122"/>
      <c r="W269" s="122"/>
      <c r="X269" s="122"/>
      <c r="Y269" s="122"/>
      <c r="Z269" s="122"/>
      <c r="AA269" s="122"/>
      <c r="AB269" s="122"/>
      <c r="AC269" s="122"/>
      <c r="AD269" s="122"/>
      <c r="AE269" s="122"/>
      <c r="AF269" s="122"/>
      <c r="AG269" s="122" t="s">
        <v>461</v>
      </c>
      <c r="AH269" s="122" t="s">
        <v>461</v>
      </c>
      <c r="AI269" s="122" t="s">
        <v>461</v>
      </c>
      <c r="AJ269" s="122" t="s">
        <v>461</v>
      </c>
      <c r="AK269" s="122" t="s">
        <v>461</v>
      </c>
      <c r="AL269" s="122" t="s">
        <v>461</v>
      </c>
      <c r="AM269" s="122" t="s">
        <v>461</v>
      </c>
      <c r="AN269" s="122" t="s">
        <v>461</v>
      </c>
      <c r="AO269" s="122" t="s">
        <v>461</v>
      </c>
      <c r="AP269" s="122" t="s">
        <v>461</v>
      </c>
      <c r="AQ269" s="122"/>
      <c r="AR269" s="122"/>
      <c r="AS269" s="122"/>
      <c r="AT269" s="122"/>
      <c r="AU269" s="122"/>
      <c r="AV269" s="122" t="s">
        <v>1350</v>
      </c>
      <c r="AW269" s="122"/>
      <c r="AX269" s="122" t="s">
        <v>1351</v>
      </c>
      <c r="AY269" s="122" t="s">
        <v>478</v>
      </c>
      <c r="AZ269" s="122"/>
      <c r="BA269" s="122">
        <v>2540</v>
      </c>
      <c r="BB269" s="122">
        <v>44967</v>
      </c>
      <c r="BC269" s="122"/>
      <c r="BD269" s="122">
        <v>46023</v>
      </c>
      <c r="BE269" s="122">
        <v>2146</v>
      </c>
      <c r="BF269" s="122"/>
      <c r="BG269" s="124" t="str">
        <f t="shared" si="4"/>
        <v>Y</v>
      </c>
    </row>
    <row r="270" spans="2:59" x14ac:dyDescent="0.2">
      <c r="B270" s="122" t="s">
        <v>1352</v>
      </c>
      <c r="C270" s="122" t="s">
        <v>1353</v>
      </c>
      <c r="D270" s="122"/>
      <c r="E270" s="122"/>
      <c r="F270" s="122" t="s">
        <v>449</v>
      </c>
      <c r="G270" s="122" t="s">
        <v>449</v>
      </c>
      <c r="H270" s="122"/>
      <c r="I270" s="122"/>
      <c r="J270" s="122"/>
      <c r="K270" s="122"/>
      <c r="L270" s="122"/>
      <c r="M270" s="122"/>
      <c r="N270" s="122"/>
      <c r="O270" s="122"/>
      <c r="P270" s="122"/>
      <c r="Q270" s="122"/>
      <c r="R270" s="122"/>
      <c r="S270" s="122"/>
      <c r="T270" s="122"/>
      <c r="U270" s="122"/>
      <c r="V270" s="122"/>
      <c r="W270" s="122"/>
      <c r="X270" s="122"/>
      <c r="Y270" s="122"/>
      <c r="Z270" s="122"/>
      <c r="AA270" s="122"/>
      <c r="AB270" s="122"/>
      <c r="AC270" s="122"/>
      <c r="AD270" s="122"/>
      <c r="AE270" s="122"/>
      <c r="AF270" s="122"/>
      <c r="AG270" s="122" t="s">
        <v>450</v>
      </c>
      <c r="AH270" s="122" t="s">
        <v>450</v>
      </c>
      <c r="AI270" s="122" t="s">
        <v>450</v>
      </c>
      <c r="AJ270" s="122" t="s">
        <v>450</v>
      </c>
      <c r="AK270" s="122" t="s">
        <v>450</v>
      </c>
      <c r="AL270" s="122" t="s">
        <v>450</v>
      </c>
      <c r="AM270" s="122" t="s">
        <v>450</v>
      </c>
      <c r="AN270" s="122" t="s">
        <v>450</v>
      </c>
      <c r="AO270" s="122" t="s">
        <v>450</v>
      </c>
      <c r="AP270" s="122" t="s">
        <v>450</v>
      </c>
      <c r="AQ270" s="122"/>
      <c r="AR270" s="122"/>
      <c r="AS270" s="122"/>
      <c r="AT270" s="122"/>
      <c r="AU270" s="122"/>
      <c r="AV270" s="122"/>
      <c r="AW270" s="122"/>
      <c r="AX270" s="122"/>
      <c r="AY270" s="122"/>
      <c r="AZ270" s="122"/>
      <c r="BA270" s="122"/>
      <c r="BB270" s="122"/>
      <c r="BC270" s="122"/>
      <c r="BD270" s="122"/>
      <c r="BE270" s="122"/>
      <c r="BF270" s="122"/>
      <c r="BG270" s="124" t="str">
        <f t="shared" si="4"/>
        <v>N</v>
      </c>
    </row>
    <row r="271" spans="2:59" x14ac:dyDescent="0.2">
      <c r="B271" s="122" t="s">
        <v>259</v>
      </c>
      <c r="C271" s="122" t="s">
        <v>1354</v>
      </c>
      <c r="D271" s="122"/>
      <c r="E271" s="122"/>
      <c r="F271" s="122" t="s">
        <v>456</v>
      </c>
      <c r="G271" s="122" t="s">
        <v>456</v>
      </c>
      <c r="H271" s="122">
        <v>4</v>
      </c>
      <c r="I271" s="122" t="s">
        <v>1355</v>
      </c>
      <c r="J271" s="122"/>
      <c r="K271" s="122" t="s">
        <v>1356</v>
      </c>
      <c r="L271" s="122">
        <v>1164491</v>
      </c>
      <c r="M271" s="122"/>
      <c r="N271" s="122"/>
      <c r="O271" s="122"/>
      <c r="P271" s="122" t="s">
        <v>459</v>
      </c>
      <c r="Q271" s="122"/>
      <c r="R271" s="122"/>
      <c r="S271" s="122" t="s">
        <v>539</v>
      </c>
      <c r="T271" s="122" t="s">
        <v>1357</v>
      </c>
      <c r="U271" s="122" t="s">
        <v>707</v>
      </c>
      <c r="V271" s="122"/>
      <c r="W271" s="122" t="s">
        <v>1358</v>
      </c>
      <c r="X271" s="122"/>
      <c r="Y271" s="122"/>
      <c r="Z271" s="122"/>
      <c r="AA271" s="122"/>
      <c r="AB271" s="122"/>
      <c r="AC271" s="122"/>
      <c r="AD271" s="122"/>
      <c r="AE271" s="122"/>
      <c r="AF271" s="122"/>
      <c r="AG271" s="122" t="s">
        <v>461</v>
      </c>
      <c r="AH271" s="122" t="s">
        <v>461</v>
      </c>
      <c r="AI271" s="122" t="s">
        <v>461</v>
      </c>
      <c r="AJ271" s="122" t="s">
        <v>461</v>
      </c>
      <c r="AK271" s="122" t="s">
        <v>461</v>
      </c>
      <c r="AL271" s="122" t="s">
        <v>461</v>
      </c>
      <c r="AM271" s="122" t="s">
        <v>461</v>
      </c>
      <c r="AN271" s="122" t="s">
        <v>461</v>
      </c>
      <c r="AO271" s="122" t="s">
        <v>461</v>
      </c>
      <c r="AP271" s="122" t="s">
        <v>461</v>
      </c>
      <c r="AQ271" s="122"/>
      <c r="AR271" s="122"/>
      <c r="AS271" s="122"/>
      <c r="AT271" s="122"/>
      <c r="AU271" s="122"/>
      <c r="AV271" s="122" t="s">
        <v>1359</v>
      </c>
      <c r="AW271" s="122"/>
      <c r="AX271" s="122" t="s">
        <v>459</v>
      </c>
      <c r="AY271" s="122" t="s">
        <v>478</v>
      </c>
      <c r="AZ271" s="122"/>
      <c r="BA271" s="122">
        <v>2539</v>
      </c>
      <c r="BB271" s="122">
        <v>44819</v>
      </c>
      <c r="BC271" s="122"/>
      <c r="BD271" s="122">
        <v>46001</v>
      </c>
      <c r="BE271" s="122">
        <v>2146</v>
      </c>
      <c r="BF271" s="122"/>
      <c r="BG271" s="124" t="str">
        <f t="shared" si="4"/>
        <v>Y</v>
      </c>
    </row>
    <row r="272" spans="2:59" x14ac:dyDescent="0.2">
      <c r="B272" s="122" t="s">
        <v>1360</v>
      </c>
      <c r="C272" s="122" t="s">
        <v>1361</v>
      </c>
      <c r="D272" s="122"/>
      <c r="E272" s="122"/>
      <c r="F272" s="122" t="s">
        <v>554</v>
      </c>
      <c r="G272" s="122"/>
      <c r="H272" s="122"/>
      <c r="I272" s="122" t="s">
        <v>1362</v>
      </c>
      <c r="J272" s="122"/>
      <c r="K272" s="122" t="s">
        <v>1363</v>
      </c>
      <c r="L272" s="122">
        <v>1172654</v>
      </c>
      <c r="M272" s="122"/>
      <c r="N272" s="122"/>
      <c r="O272" s="122"/>
      <c r="P272" s="122" t="s">
        <v>459</v>
      </c>
      <c r="Q272" s="122"/>
      <c r="R272" s="122"/>
      <c r="S272" s="122" t="s">
        <v>476</v>
      </c>
      <c r="T272" s="122"/>
      <c r="U272" s="122"/>
      <c r="V272" s="122"/>
      <c r="W272" s="122"/>
      <c r="X272" s="122"/>
      <c r="Y272" s="122"/>
      <c r="Z272" s="122"/>
      <c r="AA272" s="122"/>
      <c r="AB272" s="122"/>
      <c r="AC272" s="122"/>
      <c r="AD272" s="122"/>
      <c r="AE272" s="122"/>
      <c r="AF272" s="122"/>
      <c r="AG272" s="122" t="s">
        <v>450</v>
      </c>
      <c r="AH272" s="122" t="s">
        <v>450</v>
      </c>
      <c r="AI272" s="122" t="s">
        <v>450</v>
      </c>
      <c r="AJ272" s="122" t="s">
        <v>450</v>
      </c>
      <c r="AK272" s="122" t="s">
        <v>450</v>
      </c>
      <c r="AL272" s="122" t="s">
        <v>450</v>
      </c>
      <c r="AM272" s="122" t="s">
        <v>450</v>
      </c>
      <c r="AN272" s="122" t="s">
        <v>450</v>
      </c>
      <c r="AO272" s="122" t="s">
        <v>450</v>
      </c>
      <c r="AP272" s="122" t="s">
        <v>450</v>
      </c>
      <c r="AQ272" s="122"/>
      <c r="AR272" s="122"/>
      <c r="AS272" s="122"/>
      <c r="AT272" s="122"/>
      <c r="AU272" s="122"/>
      <c r="AV272" s="122" t="s">
        <v>1364</v>
      </c>
      <c r="AW272" s="122"/>
      <c r="AX272" s="122" t="s">
        <v>565</v>
      </c>
      <c r="AY272" s="122" t="s">
        <v>478</v>
      </c>
      <c r="AZ272" s="122"/>
      <c r="BA272" s="122">
        <v>2539</v>
      </c>
      <c r="BB272" s="122">
        <v>44967</v>
      </c>
      <c r="BC272" s="122"/>
      <c r="BD272" s="122"/>
      <c r="BE272" s="122"/>
      <c r="BF272" s="122"/>
      <c r="BG272" s="124" t="str">
        <f t="shared" si="4"/>
        <v>N</v>
      </c>
    </row>
    <row r="273" spans="2:59" x14ac:dyDescent="0.2">
      <c r="B273" s="122"/>
      <c r="C273" s="122"/>
      <c r="D273" s="122"/>
      <c r="E273" s="122"/>
      <c r="F273" s="122"/>
      <c r="G273" s="122"/>
      <c r="H273" s="122"/>
      <c r="I273" s="122"/>
      <c r="J273" s="122"/>
      <c r="K273" s="122"/>
      <c r="L273" s="122"/>
      <c r="M273" s="122"/>
      <c r="N273" s="122"/>
      <c r="O273" s="122"/>
      <c r="P273" s="122"/>
      <c r="Q273" s="122"/>
      <c r="R273" s="122"/>
      <c r="S273" s="122"/>
      <c r="T273" s="122"/>
      <c r="U273" s="122"/>
      <c r="V273" s="122"/>
      <c r="W273" s="122"/>
      <c r="X273" s="122"/>
      <c r="Y273" s="122"/>
      <c r="Z273" s="122"/>
      <c r="AA273" s="122"/>
      <c r="AB273" s="122"/>
      <c r="AC273" s="122"/>
      <c r="AD273" s="122"/>
      <c r="AE273" s="122"/>
      <c r="AF273" s="122"/>
      <c r="AG273" s="122"/>
      <c r="AH273" s="122"/>
      <c r="AI273" s="122"/>
      <c r="AJ273" s="122"/>
      <c r="AK273" s="122"/>
      <c r="AL273" s="122"/>
      <c r="AM273" s="122"/>
      <c r="AN273" s="122"/>
      <c r="AO273" s="122"/>
      <c r="AP273" s="122"/>
      <c r="AQ273" s="122"/>
      <c r="AR273" s="122"/>
      <c r="AS273" s="122"/>
      <c r="AT273" s="122"/>
      <c r="AU273" s="122"/>
      <c r="AV273" s="122"/>
      <c r="AW273" s="122"/>
      <c r="AX273" s="122"/>
      <c r="AY273" s="122"/>
      <c r="AZ273" s="122"/>
      <c r="BA273" s="122"/>
      <c r="BB273" s="122"/>
      <c r="BC273" s="122"/>
      <c r="BD273" s="122"/>
      <c r="BE273" s="122"/>
      <c r="BF273" s="122"/>
      <c r="BG273" s="124" t="str">
        <f t="shared" si="4"/>
        <v/>
      </c>
    </row>
    <row r="274" spans="2:59" x14ac:dyDescent="0.2">
      <c r="B274" s="122"/>
      <c r="C274" s="122"/>
      <c r="D274" s="122"/>
      <c r="E274" s="122"/>
      <c r="F274" s="122"/>
      <c r="G274" s="122"/>
      <c r="H274" s="122"/>
      <c r="I274" s="122"/>
      <c r="J274" s="122"/>
      <c r="K274" s="122"/>
      <c r="L274" s="122"/>
      <c r="M274" s="122"/>
      <c r="N274" s="122"/>
      <c r="O274" s="122"/>
      <c r="P274" s="122"/>
      <c r="Q274" s="122"/>
      <c r="R274" s="122"/>
      <c r="S274" s="122"/>
      <c r="T274" s="122"/>
      <c r="U274" s="122"/>
      <c r="V274" s="122"/>
      <c r="W274" s="122"/>
      <c r="X274" s="122"/>
      <c r="Y274" s="122"/>
      <c r="Z274" s="122"/>
      <c r="AA274" s="122"/>
      <c r="AB274" s="122"/>
      <c r="AC274" s="122"/>
      <c r="AD274" s="122"/>
      <c r="AE274" s="122"/>
      <c r="AF274" s="122"/>
      <c r="AG274" s="122"/>
      <c r="AH274" s="122"/>
      <c r="AI274" s="122"/>
      <c r="AJ274" s="122"/>
      <c r="AK274" s="122"/>
      <c r="AL274" s="122"/>
      <c r="AM274" s="122"/>
      <c r="AN274" s="122"/>
      <c r="AO274" s="122"/>
      <c r="AP274" s="122"/>
      <c r="AQ274" s="122"/>
      <c r="AR274" s="122"/>
      <c r="AS274" s="122"/>
      <c r="AT274" s="122"/>
      <c r="AU274" s="122"/>
      <c r="AV274" s="122"/>
      <c r="AW274" s="122"/>
      <c r="AX274" s="122"/>
      <c r="AY274" s="122"/>
      <c r="AZ274" s="122"/>
      <c r="BA274" s="122"/>
      <c r="BB274" s="122"/>
      <c r="BC274" s="122"/>
      <c r="BD274" s="122"/>
      <c r="BE274" s="122"/>
      <c r="BF274" s="122"/>
      <c r="BG274" s="124" t="str">
        <f t="shared" si="4"/>
        <v/>
      </c>
    </row>
    <row r="275" spans="2:59" x14ac:dyDescent="0.2">
      <c r="B275" s="122"/>
      <c r="C275" s="122"/>
      <c r="D275" s="122"/>
      <c r="E275" s="122"/>
      <c r="F275" s="122"/>
      <c r="G275" s="122"/>
      <c r="H275" s="122"/>
      <c r="I275" s="122"/>
      <c r="J275" s="122"/>
      <c r="K275" s="122"/>
      <c r="L275" s="122"/>
      <c r="M275" s="122"/>
      <c r="N275" s="122"/>
      <c r="O275" s="122"/>
      <c r="P275" s="122"/>
      <c r="Q275" s="122"/>
      <c r="R275" s="122"/>
      <c r="S275" s="122"/>
      <c r="T275" s="122"/>
      <c r="U275" s="122"/>
      <c r="V275" s="122"/>
      <c r="W275" s="122"/>
      <c r="X275" s="122"/>
      <c r="Y275" s="122"/>
      <c r="Z275" s="122"/>
      <c r="AA275" s="122"/>
      <c r="AB275" s="122"/>
      <c r="AC275" s="122"/>
      <c r="AD275" s="122"/>
      <c r="AE275" s="122"/>
      <c r="AF275" s="122"/>
      <c r="AG275" s="122"/>
      <c r="AH275" s="122"/>
      <c r="AI275" s="122"/>
      <c r="AJ275" s="122"/>
      <c r="AK275" s="122"/>
      <c r="AL275" s="122"/>
      <c r="AM275" s="122"/>
      <c r="AN275" s="122"/>
      <c r="AO275" s="122"/>
      <c r="AP275" s="122"/>
      <c r="AQ275" s="122"/>
      <c r="AR275" s="122"/>
      <c r="AS275" s="122"/>
      <c r="AT275" s="122"/>
      <c r="AU275" s="122"/>
      <c r="AV275" s="122"/>
      <c r="AW275" s="122"/>
      <c r="AX275" s="122"/>
      <c r="AY275" s="122"/>
      <c r="AZ275" s="122"/>
      <c r="BA275" s="122"/>
      <c r="BB275" s="122"/>
      <c r="BC275" s="122"/>
      <c r="BD275" s="122"/>
      <c r="BE275" s="122"/>
      <c r="BF275" s="122"/>
      <c r="BG275" s="124" t="str">
        <f t="shared" si="4"/>
        <v/>
      </c>
    </row>
    <row r="276" spans="2:59" x14ac:dyDescent="0.2">
      <c r="B276" s="122"/>
      <c r="C276" s="122"/>
      <c r="D276" s="122"/>
      <c r="E276" s="122"/>
      <c r="F276" s="122"/>
      <c r="G276" s="122"/>
      <c r="H276" s="122"/>
      <c r="I276" s="122"/>
      <c r="J276" s="122"/>
      <c r="K276" s="122"/>
      <c r="L276" s="122"/>
      <c r="M276" s="122"/>
      <c r="N276" s="122"/>
      <c r="O276" s="122"/>
      <c r="P276" s="122"/>
      <c r="Q276" s="122"/>
      <c r="R276" s="122"/>
      <c r="S276" s="122"/>
      <c r="T276" s="122"/>
      <c r="U276" s="122"/>
      <c r="V276" s="122"/>
      <c r="W276" s="122"/>
      <c r="X276" s="122"/>
      <c r="Y276" s="122"/>
      <c r="Z276" s="122"/>
      <c r="AA276" s="122"/>
      <c r="AB276" s="122"/>
      <c r="AC276" s="122"/>
      <c r="AD276" s="122"/>
      <c r="AE276" s="122"/>
      <c r="AF276" s="122"/>
      <c r="AG276" s="122"/>
      <c r="AH276" s="122"/>
      <c r="AI276" s="122"/>
      <c r="AJ276" s="122"/>
      <c r="AK276" s="122"/>
      <c r="AL276" s="122"/>
      <c r="AM276" s="122"/>
      <c r="AN276" s="122"/>
      <c r="AO276" s="122"/>
      <c r="AP276" s="122"/>
      <c r="AQ276" s="122"/>
      <c r="AR276" s="122"/>
      <c r="AS276" s="122"/>
      <c r="AT276" s="122"/>
      <c r="AU276" s="122"/>
      <c r="AV276" s="122"/>
      <c r="AW276" s="122"/>
      <c r="AX276" s="122"/>
      <c r="AY276" s="122"/>
      <c r="AZ276" s="122"/>
      <c r="BA276" s="122"/>
      <c r="BB276" s="122"/>
      <c r="BC276" s="122"/>
      <c r="BD276" s="122"/>
      <c r="BE276" s="122"/>
      <c r="BF276" s="122"/>
      <c r="BG276" s="124" t="str">
        <f t="shared" si="4"/>
        <v/>
      </c>
    </row>
    <row r="277" spans="2:59" x14ac:dyDescent="0.2">
      <c r="B277" s="122"/>
      <c r="C277" s="122"/>
      <c r="D277" s="122"/>
      <c r="E277" s="122"/>
      <c r="F277" s="122"/>
      <c r="G277" s="122"/>
      <c r="H277" s="122"/>
      <c r="I277" s="122"/>
      <c r="J277" s="122"/>
      <c r="K277" s="122"/>
      <c r="L277" s="122"/>
      <c r="M277" s="122"/>
      <c r="N277" s="122"/>
      <c r="O277" s="122"/>
      <c r="P277" s="122"/>
      <c r="Q277" s="122"/>
      <c r="R277" s="122"/>
      <c r="S277" s="122"/>
      <c r="T277" s="122"/>
      <c r="U277" s="122"/>
      <c r="V277" s="122"/>
      <c r="W277" s="122"/>
      <c r="X277" s="122"/>
      <c r="Y277" s="122"/>
      <c r="Z277" s="122"/>
      <c r="AA277" s="122"/>
      <c r="AB277" s="122"/>
      <c r="AC277" s="122"/>
      <c r="AD277" s="122"/>
      <c r="AE277" s="122"/>
      <c r="AF277" s="122"/>
      <c r="AG277" s="122"/>
      <c r="AH277" s="122"/>
      <c r="AI277" s="122"/>
      <c r="AJ277" s="122"/>
      <c r="AK277" s="122"/>
      <c r="AL277" s="122"/>
      <c r="AM277" s="122"/>
      <c r="AN277" s="122"/>
      <c r="AO277" s="122"/>
      <c r="AP277" s="122"/>
      <c r="AQ277" s="122"/>
      <c r="AR277" s="122"/>
      <c r="AS277" s="122"/>
      <c r="AT277" s="122"/>
      <c r="AU277" s="122"/>
      <c r="AV277" s="122"/>
      <c r="AW277" s="122"/>
      <c r="AX277" s="122"/>
      <c r="AY277" s="122"/>
      <c r="AZ277" s="122"/>
      <c r="BA277" s="122"/>
      <c r="BB277" s="122"/>
      <c r="BC277" s="122"/>
      <c r="BD277" s="122"/>
      <c r="BE277" s="122"/>
      <c r="BF277" s="122"/>
      <c r="BG277" s="124" t="str">
        <f t="shared" si="4"/>
        <v/>
      </c>
    </row>
    <row r="278" spans="2:59" x14ac:dyDescent="0.2">
      <c r="B278" s="122"/>
      <c r="C278" s="122"/>
      <c r="D278" s="122"/>
      <c r="E278" s="122"/>
      <c r="F278" s="122"/>
      <c r="G278" s="122"/>
      <c r="H278" s="122"/>
      <c r="I278" s="122"/>
      <c r="J278" s="122"/>
      <c r="K278" s="122"/>
      <c r="L278" s="122"/>
      <c r="M278" s="122"/>
      <c r="N278" s="122"/>
      <c r="O278" s="122"/>
      <c r="P278" s="122"/>
      <c r="Q278" s="122"/>
      <c r="R278" s="122"/>
      <c r="S278" s="122"/>
      <c r="T278" s="122"/>
      <c r="U278" s="122"/>
      <c r="V278" s="122"/>
      <c r="W278" s="122"/>
      <c r="X278" s="122"/>
      <c r="Y278" s="122"/>
      <c r="Z278" s="122"/>
      <c r="AA278" s="122"/>
      <c r="AB278" s="122"/>
      <c r="AC278" s="122"/>
      <c r="AD278" s="122"/>
      <c r="AE278" s="122"/>
      <c r="AF278" s="122"/>
      <c r="AG278" s="122"/>
      <c r="AH278" s="122"/>
      <c r="AI278" s="122"/>
      <c r="AJ278" s="122"/>
      <c r="AK278" s="122"/>
      <c r="AL278" s="122"/>
      <c r="AM278" s="122"/>
      <c r="AN278" s="122"/>
      <c r="AO278" s="122"/>
      <c r="AP278" s="122"/>
      <c r="AQ278" s="122"/>
      <c r="AR278" s="122"/>
      <c r="AS278" s="122"/>
      <c r="AT278" s="122"/>
      <c r="AU278" s="122"/>
      <c r="AV278" s="122"/>
      <c r="AW278" s="122"/>
      <c r="AX278" s="122"/>
      <c r="AY278" s="122"/>
      <c r="AZ278" s="122"/>
      <c r="BA278" s="122"/>
      <c r="BB278" s="122"/>
      <c r="BC278" s="122"/>
      <c r="BD278" s="122"/>
      <c r="BE278" s="122"/>
      <c r="BF278" s="122"/>
      <c r="BG278" s="124" t="str">
        <f t="shared" si="4"/>
        <v/>
      </c>
    </row>
    <row r="279" spans="2:59" x14ac:dyDescent="0.2">
      <c r="B279" s="122"/>
      <c r="C279" s="122"/>
      <c r="D279" s="122"/>
      <c r="E279" s="122"/>
      <c r="F279" s="122"/>
      <c r="G279" s="122"/>
      <c r="H279" s="122"/>
      <c r="I279" s="122"/>
      <c r="J279" s="122"/>
      <c r="K279" s="122"/>
      <c r="L279" s="122"/>
      <c r="M279" s="122"/>
      <c r="N279" s="122"/>
      <c r="O279" s="122"/>
      <c r="P279" s="122"/>
      <c r="Q279" s="122"/>
      <c r="R279" s="122"/>
      <c r="S279" s="122"/>
      <c r="T279" s="122"/>
      <c r="U279" s="122"/>
      <c r="V279" s="122"/>
      <c r="W279" s="122"/>
      <c r="X279" s="122"/>
      <c r="Y279" s="122"/>
      <c r="Z279" s="122"/>
      <c r="AA279" s="122"/>
      <c r="AB279" s="122"/>
      <c r="AC279" s="122"/>
      <c r="AD279" s="122"/>
      <c r="AE279" s="122"/>
      <c r="AF279" s="122"/>
      <c r="AG279" s="122"/>
      <c r="AH279" s="122"/>
      <c r="AI279" s="122"/>
      <c r="AJ279" s="122"/>
      <c r="AK279" s="122"/>
      <c r="AL279" s="122"/>
      <c r="AM279" s="122"/>
      <c r="AN279" s="122"/>
      <c r="AO279" s="122"/>
      <c r="AP279" s="122"/>
      <c r="AQ279" s="122"/>
      <c r="AR279" s="122"/>
      <c r="AS279" s="122"/>
      <c r="AT279" s="122"/>
      <c r="AU279" s="122"/>
      <c r="AV279" s="122"/>
      <c r="AW279" s="122"/>
      <c r="AX279" s="122"/>
      <c r="AY279" s="122"/>
      <c r="AZ279" s="122"/>
      <c r="BA279" s="122"/>
      <c r="BB279" s="122"/>
      <c r="BC279" s="122"/>
      <c r="BD279" s="122"/>
      <c r="BE279" s="122"/>
      <c r="BF279" s="122"/>
      <c r="BG279" s="124" t="str">
        <f t="shared" si="4"/>
        <v/>
      </c>
    </row>
    <row r="280" spans="2:59" x14ac:dyDescent="0.2">
      <c r="B280" s="122"/>
      <c r="C280" s="122"/>
      <c r="D280" s="122"/>
      <c r="E280" s="122"/>
      <c r="F280" s="122"/>
      <c r="G280" s="122"/>
      <c r="H280" s="122"/>
      <c r="I280" s="122"/>
      <c r="J280" s="122"/>
      <c r="K280" s="122"/>
      <c r="L280" s="122"/>
      <c r="M280" s="122"/>
      <c r="N280" s="122"/>
      <c r="O280" s="122"/>
      <c r="P280" s="122"/>
      <c r="Q280" s="122"/>
      <c r="R280" s="122"/>
      <c r="S280" s="122"/>
      <c r="T280" s="122"/>
      <c r="U280" s="122"/>
      <c r="V280" s="122"/>
      <c r="W280" s="122"/>
      <c r="X280" s="122"/>
      <c r="Y280" s="122"/>
      <c r="Z280" s="122"/>
      <c r="AA280" s="122"/>
      <c r="AB280" s="122"/>
      <c r="AC280" s="122"/>
      <c r="AD280" s="122"/>
      <c r="AE280" s="122"/>
      <c r="AF280" s="122"/>
      <c r="AG280" s="122"/>
      <c r="AH280" s="122"/>
      <c r="AI280" s="122"/>
      <c r="AJ280" s="122"/>
      <c r="AK280" s="122"/>
      <c r="AL280" s="122"/>
      <c r="AM280" s="122"/>
      <c r="AN280" s="122"/>
      <c r="AO280" s="122"/>
      <c r="AP280" s="122"/>
      <c r="AQ280" s="122"/>
      <c r="AR280" s="122"/>
      <c r="AS280" s="122"/>
      <c r="AT280" s="122"/>
      <c r="AU280" s="122"/>
      <c r="AV280" s="122"/>
      <c r="AW280" s="122"/>
      <c r="AX280" s="122"/>
      <c r="AY280" s="122"/>
      <c r="AZ280" s="122"/>
      <c r="BA280" s="122"/>
      <c r="BB280" s="122"/>
      <c r="BC280" s="122"/>
      <c r="BD280" s="122"/>
      <c r="BE280" s="122"/>
      <c r="BF280" s="122"/>
      <c r="BG280" s="124" t="str">
        <f t="shared" si="4"/>
        <v/>
      </c>
    </row>
    <row r="281" spans="2:59" x14ac:dyDescent="0.2">
      <c r="B281" s="122"/>
      <c r="C281" s="122"/>
      <c r="D281" s="122"/>
      <c r="E281" s="122"/>
      <c r="F281" s="122"/>
      <c r="G281" s="122"/>
      <c r="H281" s="122"/>
      <c r="I281" s="122"/>
      <c r="J281" s="122"/>
      <c r="K281" s="122"/>
      <c r="L281" s="122"/>
      <c r="M281" s="122"/>
      <c r="N281" s="122"/>
      <c r="O281" s="122"/>
      <c r="P281" s="122"/>
      <c r="Q281" s="122"/>
      <c r="R281" s="122"/>
      <c r="S281" s="122"/>
      <c r="T281" s="122"/>
      <c r="U281" s="122"/>
      <c r="V281" s="122"/>
      <c r="W281" s="122"/>
      <c r="X281" s="122"/>
      <c r="Y281" s="122"/>
      <c r="Z281" s="122"/>
      <c r="AA281" s="122"/>
      <c r="AB281" s="122"/>
      <c r="AC281" s="122"/>
      <c r="AD281" s="122"/>
      <c r="AE281" s="122"/>
      <c r="AF281" s="122"/>
      <c r="AG281" s="122"/>
      <c r="AH281" s="122"/>
      <c r="AI281" s="122"/>
      <c r="AJ281" s="122"/>
      <c r="AK281" s="122"/>
      <c r="AL281" s="122"/>
      <c r="AM281" s="122"/>
      <c r="AN281" s="122"/>
      <c r="AO281" s="122"/>
      <c r="AP281" s="122"/>
      <c r="AQ281" s="122"/>
      <c r="AR281" s="122"/>
      <c r="AS281" s="122"/>
      <c r="AT281" s="122"/>
      <c r="AU281" s="122"/>
      <c r="AV281" s="122"/>
      <c r="AW281" s="122"/>
      <c r="AX281" s="122"/>
      <c r="AY281" s="122"/>
      <c r="AZ281" s="122"/>
      <c r="BA281" s="122"/>
      <c r="BB281" s="122"/>
      <c r="BC281" s="122"/>
      <c r="BD281" s="122"/>
      <c r="BE281" s="122"/>
      <c r="BF281" s="122"/>
      <c r="BG281" s="124" t="str">
        <f t="shared" si="4"/>
        <v/>
      </c>
    </row>
    <row r="282" spans="2:59" x14ac:dyDescent="0.2">
      <c r="B282" s="122"/>
      <c r="C282" s="122"/>
      <c r="D282" s="122"/>
      <c r="E282" s="122"/>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c r="AE282" s="122"/>
      <c r="AF282" s="122"/>
      <c r="AG282" s="122"/>
      <c r="AH282" s="122"/>
      <c r="AI282" s="122"/>
      <c r="AJ282" s="122"/>
      <c r="AK282" s="122"/>
      <c r="AL282" s="122"/>
      <c r="AM282" s="122"/>
      <c r="AN282" s="122"/>
      <c r="AO282" s="122"/>
      <c r="AP282" s="122"/>
      <c r="AQ282" s="122"/>
      <c r="AR282" s="122"/>
      <c r="AS282" s="122"/>
      <c r="AT282" s="122"/>
      <c r="AU282" s="122"/>
      <c r="AV282" s="122"/>
      <c r="AW282" s="122"/>
      <c r="AX282" s="122"/>
      <c r="AY282" s="122"/>
      <c r="AZ282" s="122"/>
      <c r="BA282" s="122"/>
      <c r="BB282" s="122"/>
      <c r="BC282" s="122"/>
      <c r="BD282" s="122"/>
      <c r="BE282" s="122"/>
      <c r="BF282" s="122"/>
      <c r="BG282" s="124" t="str">
        <f t="shared" si="4"/>
        <v/>
      </c>
    </row>
    <row r="283" spans="2:59" x14ac:dyDescent="0.2">
      <c r="B283" s="122"/>
      <c r="C283" s="122"/>
      <c r="D283" s="122"/>
      <c r="E283" s="122"/>
      <c r="F283" s="122"/>
      <c r="G283" s="122"/>
      <c r="H283" s="122"/>
      <c r="I283" s="122"/>
      <c r="J283" s="122"/>
      <c r="K283" s="122"/>
      <c r="L283" s="122"/>
      <c r="M283" s="122"/>
      <c r="N283" s="122"/>
      <c r="O283" s="122"/>
      <c r="P283" s="122"/>
      <c r="Q283" s="122"/>
      <c r="R283" s="122"/>
      <c r="S283" s="122"/>
      <c r="T283" s="122"/>
      <c r="U283" s="122"/>
      <c r="V283" s="122"/>
      <c r="W283" s="122"/>
      <c r="X283" s="122"/>
      <c r="Y283" s="122"/>
      <c r="Z283" s="122"/>
      <c r="AA283" s="122"/>
      <c r="AB283" s="122"/>
      <c r="AC283" s="122"/>
      <c r="AD283" s="122"/>
      <c r="AE283" s="122"/>
      <c r="AF283" s="122"/>
      <c r="AG283" s="122"/>
      <c r="AH283" s="122"/>
      <c r="AI283" s="122"/>
      <c r="AJ283" s="122"/>
      <c r="AK283" s="122"/>
      <c r="AL283" s="122"/>
      <c r="AM283" s="122"/>
      <c r="AN283" s="122"/>
      <c r="AO283" s="122"/>
      <c r="AP283" s="122"/>
      <c r="AQ283" s="122"/>
      <c r="AR283" s="122"/>
      <c r="AS283" s="122"/>
      <c r="AT283" s="122"/>
      <c r="AU283" s="122"/>
      <c r="AV283" s="122"/>
      <c r="AW283" s="122"/>
      <c r="AX283" s="122"/>
      <c r="AY283" s="122"/>
      <c r="AZ283" s="122"/>
      <c r="BA283" s="122"/>
      <c r="BB283" s="122"/>
      <c r="BC283" s="122"/>
      <c r="BD283" s="122"/>
      <c r="BE283" s="122"/>
      <c r="BF283" s="122"/>
      <c r="BG283" s="124" t="str">
        <f t="shared" si="4"/>
        <v/>
      </c>
    </row>
    <row r="284" spans="2:59" x14ac:dyDescent="0.2">
      <c r="B284" s="122"/>
      <c r="C284" s="122"/>
      <c r="D284" s="122"/>
      <c r="E284" s="122"/>
      <c r="F284" s="122"/>
      <c r="G284" s="122"/>
      <c r="H284" s="122"/>
      <c r="I284" s="122"/>
      <c r="J284" s="122"/>
      <c r="K284" s="122"/>
      <c r="L284" s="122"/>
      <c r="M284" s="122"/>
      <c r="N284" s="122"/>
      <c r="O284" s="122"/>
      <c r="P284" s="122"/>
      <c r="Q284" s="122"/>
      <c r="R284" s="122"/>
      <c r="S284" s="122"/>
      <c r="T284" s="122"/>
      <c r="U284" s="122"/>
      <c r="V284" s="122"/>
      <c r="W284" s="122"/>
      <c r="X284" s="122"/>
      <c r="Y284" s="122"/>
      <c r="Z284" s="122"/>
      <c r="AA284" s="122"/>
      <c r="AB284" s="122"/>
      <c r="AC284" s="122"/>
      <c r="AD284" s="122"/>
      <c r="AE284" s="122"/>
      <c r="AF284" s="122"/>
      <c r="AG284" s="122"/>
      <c r="AH284" s="122"/>
      <c r="AI284" s="122"/>
      <c r="AJ284" s="122"/>
      <c r="AK284" s="122"/>
      <c r="AL284" s="122"/>
      <c r="AM284" s="122"/>
      <c r="AN284" s="122"/>
      <c r="AO284" s="122"/>
      <c r="AP284" s="122"/>
      <c r="AQ284" s="122"/>
      <c r="AR284" s="122"/>
      <c r="AS284" s="122"/>
      <c r="AT284" s="122"/>
      <c r="AU284" s="122"/>
      <c r="AV284" s="122"/>
      <c r="AW284" s="122"/>
      <c r="AX284" s="122"/>
      <c r="AY284" s="122"/>
      <c r="AZ284" s="122"/>
      <c r="BA284" s="122"/>
      <c r="BB284" s="122"/>
      <c r="BC284" s="122"/>
      <c r="BD284" s="122"/>
      <c r="BE284" s="122"/>
      <c r="BF284" s="122"/>
      <c r="BG284" s="124" t="str">
        <f t="shared" si="4"/>
        <v/>
      </c>
    </row>
    <row r="285" spans="2:59" x14ac:dyDescent="0.2">
      <c r="B285" s="122"/>
      <c r="C285" s="122"/>
      <c r="D285" s="122"/>
      <c r="E285" s="122"/>
      <c r="F285" s="122"/>
      <c r="G285" s="122"/>
      <c r="H285" s="122"/>
      <c r="I285" s="122"/>
      <c r="J285" s="122"/>
      <c r="K285" s="122"/>
      <c r="L285" s="122"/>
      <c r="M285" s="122"/>
      <c r="N285" s="122"/>
      <c r="O285" s="122"/>
      <c r="P285" s="122"/>
      <c r="Q285" s="122"/>
      <c r="R285" s="122"/>
      <c r="S285" s="122"/>
      <c r="T285" s="122"/>
      <c r="U285" s="122"/>
      <c r="V285" s="122"/>
      <c r="W285" s="122"/>
      <c r="X285" s="122"/>
      <c r="Y285" s="122"/>
      <c r="Z285" s="122"/>
      <c r="AA285" s="122"/>
      <c r="AB285" s="122"/>
      <c r="AC285" s="122"/>
      <c r="AD285" s="122"/>
      <c r="AE285" s="122"/>
      <c r="AF285" s="122"/>
      <c r="AG285" s="122"/>
      <c r="AH285" s="122"/>
      <c r="AI285" s="122"/>
      <c r="AJ285" s="122"/>
      <c r="AK285" s="122"/>
      <c r="AL285" s="122"/>
      <c r="AM285" s="122"/>
      <c r="AN285" s="122"/>
      <c r="AO285" s="122"/>
      <c r="AP285" s="122"/>
      <c r="AQ285" s="122"/>
      <c r="AR285" s="122"/>
      <c r="AS285" s="122"/>
      <c r="AT285" s="122"/>
      <c r="AU285" s="122"/>
      <c r="AV285" s="122"/>
      <c r="AW285" s="122"/>
      <c r="AX285" s="122"/>
      <c r="AY285" s="122"/>
      <c r="AZ285" s="122"/>
      <c r="BA285" s="122"/>
      <c r="BB285" s="122"/>
      <c r="BC285" s="122"/>
      <c r="BD285" s="122"/>
      <c r="BE285" s="122"/>
      <c r="BF285" s="122"/>
      <c r="BG285" s="124" t="str">
        <f t="shared" si="4"/>
        <v/>
      </c>
    </row>
    <row r="286" spans="2:59" x14ac:dyDescent="0.2">
      <c r="B286" s="122"/>
      <c r="C286" s="122"/>
      <c r="D286" s="122"/>
      <c r="E286" s="122"/>
      <c r="F286" s="122"/>
      <c r="G286" s="122"/>
      <c r="H286" s="122"/>
      <c r="I286" s="122"/>
      <c r="J286" s="122"/>
      <c r="K286" s="122"/>
      <c r="L286" s="122"/>
      <c r="M286" s="122"/>
      <c r="N286" s="122"/>
      <c r="O286" s="122"/>
      <c r="P286" s="122"/>
      <c r="Q286" s="122"/>
      <c r="R286" s="122"/>
      <c r="S286" s="122"/>
      <c r="T286" s="122"/>
      <c r="U286" s="122"/>
      <c r="V286" s="122"/>
      <c r="W286" s="122"/>
      <c r="X286" s="122"/>
      <c r="Y286" s="122"/>
      <c r="Z286" s="122"/>
      <c r="AA286" s="122"/>
      <c r="AB286" s="122"/>
      <c r="AC286" s="122"/>
      <c r="AD286" s="122"/>
      <c r="AE286" s="122"/>
      <c r="AF286" s="122"/>
      <c r="AG286" s="122"/>
      <c r="AH286" s="122"/>
      <c r="AI286" s="122"/>
      <c r="AJ286" s="122"/>
      <c r="AK286" s="122"/>
      <c r="AL286" s="122"/>
      <c r="AM286" s="122"/>
      <c r="AN286" s="122"/>
      <c r="AO286" s="122"/>
      <c r="AP286" s="122"/>
      <c r="AQ286" s="122"/>
      <c r="AR286" s="122"/>
      <c r="AS286" s="122"/>
      <c r="AT286" s="122"/>
      <c r="AU286" s="122"/>
      <c r="AV286" s="122"/>
      <c r="AW286" s="122"/>
      <c r="AX286" s="122"/>
      <c r="AY286" s="122"/>
      <c r="AZ286" s="122"/>
      <c r="BA286" s="122"/>
      <c r="BB286" s="122"/>
      <c r="BC286" s="122"/>
      <c r="BD286" s="122"/>
      <c r="BE286" s="122"/>
      <c r="BF286" s="122"/>
      <c r="BG286" s="124" t="str">
        <f t="shared" si="4"/>
        <v/>
      </c>
    </row>
    <row r="287" spans="2:59" x14ac:dyDescent="0.2">
      <c r="B287" s="122"/>
      <c r="C287" s="122"/>
      <c r="D287" s="122"/>
      <c r="E287" s="122"/>
      <c r="F287" s="122"/>
      <c r="G287" s="122"/>
      <c r="H287" s="122"/>
      <c r="I287" s="122"/>
      <c r="J287" s="122"/>
      <c r="K287" s="122"/>
      <c r="L287" s="122"/>
      <c r="M287" s="122"/>
      <c r="N287" s="122"/>
      <c r="O287" s="122"/>
      <c r="P287" s="122"/>
      <c r="Q287" s="122"/>
      <c r="R287" s="122"/>
      <c r="S287" s="122"/>
      <c r="T287" s="122"/>
      <c r="U287" s="122"/>
      <c r="V287" s="122"/>
      <c r="W287" s="122"/>
      <c r="X287" s="122"/>
      <c r="Y287" s="122"/>
      <c r="Z287" s="122"/>
      <c r="AA287" s="122"/>
      <c r="AB287" s="122"/>
      <c r="AC287" s="122"/>
      <c r="AD287" s="122"/>
      <c r="AE287" s="122"/>
      <c r="AF287" s="122"/>
      <c r="AG287" s="122"/>
      <c r="AH287" s="122"/>
      <c r="AI287" s="122"/>
      <c r="AJ287" s="122"/>
      <c r="AK287" s="122"/>
      <c r="AL287" s="122"/>
      <c r="AM287" s="122"/>
      <c r="AN287" s="122"/>
      <c r="AO287" s="122"/>
      <c r="AP287" s="122"/>
      <c r="AQ287" s="122"/>
      <c r="AR287" s="122"/>
      <c r="AS287" s="122"/>
      <c r="AT287" s="122"/>
      <c r="AU287" s="122"/>
      <c r="AV287" s="122"/>
      <c r="AW287" s="122"/>
      <c r="AX287" s="122"/>
      <c r="AY287" s="122"/>
      <c r="AZ287" s="122"/>
      <c r="BA287" s="122"/>
      <c r="BB287" s="122"/>
      <c r="BC287" s="122"/>
      <c r="BD287" s="122"/>
      <c r="BE287" s="122"/>
      <c r="BF287" s="122"/>
      <c r="BG287" s="124" t="str">
        <f t="shared" si="4"/>
        <v/>
      </c>
    </row>
    <row r="288" spans="2:59" x14ac:dyDescent="0.2">
      <c r="B288" s="122"/>
      <c r="C288" s="122"/>
      <c r="D288" s="122"/>
      <c r="E288" s="122"/>
      <c r="F288" s="122"/>
      <c r="G288" s="122"/>
      <c r="H288" s="122"/>
      <c r="I288" s="122"/>
      <c r="J288" s="122"/>
      <c r="K288" s="122"/>
      <c r="L288" s="122"/>
      <c r="M288" s="122"/>
      <c r="N288" s="122"/>
      <c r="O288" s="122"/>
      <c r="P288" s="122"/>
      <c r="Q288" s="122"/>
      <c r="R288" s="122"/>
      <c r="S288" s="122"/>
      <c r="T288" s="122"/>
      <c r="U288" s="122"/>
      <c r="V288" s="122"/>
      <c r="W288" s="122"/>
      <c r="X288" s="122"/>
      <c r="Y288" s="122"/>
      <c r="Z288" s="122"/>
      <c r="AA288" s="122"/>
      <c r="AB288" s="122"/>
      <c r="AC288" s="122"/>
      <c r="AD288" s="122"/>
      <c r="AE288" s="122"/>
      <c r="AF288" s="122"/>
      <c r="AG288" s="122"/>
      <c r="AH288" s="122"/>
      <c r="AI288" s="122"/>
      <c r="AJ288" s="122"/>
      <c r="AK288" s="122"/>
      <c r="AL288" s="122"/>
      <c r="AM288" s="122"/>
      <c r="AN288" s="122"/>
      <c r="AO288" s="122"/>
      <c r="AP288" s="122"/>
      <c r="AQ288" s="122"/>
      <c r="AR288" s="122"/>
      <c r="AS288" s="122"/>
      <c r="AT288" s="122"/>
      <c r="AU288" s="122"/>
      <c r="AV288" s="122"/>
      <c r="AW288" s="122"/>
      <c r="AX288" s="122"/>
      <c r="AY288" s="122"/>
      <c r="AZ288" s="122"/>
      <c r="BA288" s="122"/>
      <c r="BB288" s="122"/>
      <c r="BC288" s="122"/>
      <c r="BD288" s="122"/>
      <c r="BE288" s="122"/>
      <c r="BF288" s="122"/>
      <c r="BG288" s="124" t="str">
        <f t="shared" si="4"/>
        <v/>
      </c>
    </row>
    <row r="289" spans="2:59" x14ac:dyDescent="0.2">
      <c r="B289" s="122"/>
      <c r="C289" s="122"/>
      <c r="D289" s="122"/>
      <c r="E289" s="122"/>
      <c r="F289" s="122"/>
      <c r="G289" s="122"/>
      <c r="H289" s="122"/>
      <c r="I289" s="122"/>
      <c r="J289" s="122"/>
      <c r="K289" s="122"/>
      <c r="L289" s="122"/>
      <c r="M289" s="122"/>
      <c r="N289" s="122"/>
      <c r="O289" s="122"/>
      <c r="P289" s="122"/>
      <c r="Q289" s="122"/>
      <c r="R289" s="122"/>
      <c r="S289" s="122"/>
      <c r="T289" s="122"/>
      <c r="U289" s="122"/>
      <c r="V289" s="122"/>
      <c r="W289" s="122"/>
      <c r="X289" s="122"/>
      <c r="Y289" s="122"/>
      <c r="Z289" s="122"/>
      <c r="AA289" s="122"/>
      <c r="AB289" s="122"/>
      <c r="AC289" s="122"/>
      <c r="AD289" s="122"/>
      <c r="AE289" s="122"/>
      <c r="AF289" s="122"/>
      <c r="AG289" s="122"/>
      <c r="AH289" s="122"/>
      <c r="AI289" s="122"/>
      <c r="AJ289" s="122"/>
      <c r="AK289" s="122"/>
      <c r="AL289" s="122"/>
      <c r="AM289" s="122"/>
      <c r="AN289" s="122"/>
      <c r="AO289" s="122"/>
      <c r="AP289" s="122"/>
      <c r="AQ289" s="122"/>
      <c r="AR289" s="122"/>
      <c r="AS289" s="122"/>
      <c r="AT289" s="122"/>
      <c r="AU289" s="122"/>
      <c r="AV289" s="122"/>
      <c r="AW289" s="122"/>
      <c r="AX289" s="122"/>
      <c r="AY289" s="122"/>
      <c r="AZ289" s="122"/>
      <c r="BA289" s="122"/>
      <c r="BB289" s="122"/>
      <c r="BC289" s="122"/>
      <c r="BD289" s="122"/>
      <c r="BE289" s="122"/>
      <c r="BF289" s="122"/>
      <c r="BG289" s="124" t="str">
        <f t="shared" si="4"/>
        <v/>
      </c>
    </row>
    <row r="290" spans="2:59" x14ac:dyDescent="0.2">
      <c r="B290" s="122"/>
      <c r="C290" s="122"/>
      <c r="D290" s="122"/>
      <c r="E290" s="122"/>
      <c r="F290" s="122"/>
      <c r="G290" s="122"/>
      <c r="H290" s="122"/>
      <c r="I290" s="122"/>
      <c r="J290" s="122"/>
      <c r="K290" s="122"/>
      <c r="L290" s="122"/>
      <c r="M290" s="122"/>
      <c r="N290" s="122"/>
      <c r="O290" s="122"/>
      <c r="P290" s="122"/>
      <c r="Q290" s="122"/>
      <c r="R290" s="122"/>
      <c r="S290" s="122"/>
      <c r="T290" s="122"/>
      <c r="U290" s="122"/>
      <c r="V290" s="122"/>
      <c r="W290" s="122"/>
      <c r="X290" s="122"/>
      <c r="Y290" s="122"/>
      <c r="Z290" s="122"/>
      <c r="AA290" s="122"/>
      <c r="AB290" s="122"/>
      <c r="AC290" s="122"/>
      <c r="AD290" s="122"/>
      <c r="AE290" s="122"/>
      <c r="AF290" s="122"/>
      <c r="AG290" s="122"/>
      <c r="AH290" s="122"/>
      <c r="AI290" s="122"/>
      <c r="AJ290" s="122"/>
      <c r="AK290" s="122"/>
      <c r="AL290" s="122"/>
      <c r="AM290" s="122"/>
      <c r="AN290" s="122"/>
      <c r="AO290" s="122"/>
      <c r="AP290" s="122"/>
      <c r="AQ290" s="122"/>
      <c r="AR290" s="122"/>
      <c r="AS290" s="122"/>
      <c r="AT290" s="122"/>
      <c r="AU290" s="122"/>
      <c r="AV290" s="122"/>
      <c r="AW290" s="122"/>
      <c r="AX290" s="122"/>
      <c r="AY290" s="122"/>
      <c r="AZ290" s="122"/>
      <c r="BA290" s="122"/>
      <c r="BB290" s="122"/>
      <c r="BC290" s="122"/>
      <c r="BD290" s="122"/>
      <c r="BE290" s="122"/>
      <c r="BF290" s="122"/>
      <c r="BG290" s="124" t="str">
        <f t="shared" si="4"/>
        <v/>
      </c>
    </row>
    <row r="291" spans="2:59" x14ac:dyDescent="0.2">
      <c r="B291" s="122"/>
      <c r="C291" s="122"/>
      <c r="D291" s="122"/>
      <c r="E291" s="122"/>
      <c r="F291" s="122"/>
      <c r="G291" s="122"/>
      <c r="H291" s="122"/>
      <c r="I291" s="122"/>
      <c r="J291" s="122"/>
      <c r="K291" s="122"/>
      <c r="L291" s="122"/>
      <c r="M291" s="122"/>
      <c r="N291" s="122"/>
      <c r="O291" s="122"/>
      <c r="P291" s="122"/>
      <c r="Q291" s="122"/>
      <c r="R291" s="122"/>
      <c r="S291" s="122"/>
      <c r="T291" s="122"/>
      <c r="U291" s="122"/>
      <c r="V291" s="122"/>
      <c r="W291" s="122"/>
      <c r="X291" s="122"/>
      <c r="Y291" s="122"/>
      <c r="Z291" s="122"/>
      <c r="AA291" s="122"/>
      <c r="AB291" s="122"/>
      <c r="AC291" s="122"/>
      <c r="AD291" s="122"/>
      <c r="AE291" s="122"/>
      <c r="AF291" s="122"/>
      <c r="AG291" s="122"/>
      <c r="AH291" s="122"/>
      <c r="AI291" s="122"/>
      <c r="AJ291" s="122"/>
      <c r="AK291" s="122"/>
      <c r="AL291" s="122"/>
      <c r="AM291" s="122"/>
      <c r="AN291" s="122"/>
      <c r="AO291" s="122"/>
      <c r="AP291" s="122"/>
      <c r="AQ291" s="122"/>
      <c r="AR291" s="122"/>
      <c r="AS291" s="122"/>
      <c r="AT291" s="122"/>
      <c r="AU291" s="122"/>
      <c r="AV291" s="122"/>
      <c r="AW291" s="122"/>
      <c r="AX291" s="122"/>
      <c r="AY291" s="122"/>
      <c r="AZ291" s="122"/>
      <c r="BA291" s="122"/>
      <c r="BB291" s="122"/>
      <c r="BC291" s="122"/>
      <c r="BD291" s="122"/>
      <c r="BE291" s="122"/>
      <c r="BF291" s="122"/>
      <c r="BG291" s="124" t="str">
        <f t="shared" si="4"/>
        <v/>
      </c>
    </row>
    <row r="292" spans="2:59" x14ac:dyDescent="0.2">
      <c r="B292" s="122"/>
      <c r="C292" s="122"/>
      <c r="D292" s="122"/>
      <c r="E292" s="122"/>
      <c r="F292" s="122"/>
      <c r="G292" s="122"/>
      <c r="H292" s="122"/>
      <c r="I292" s="122"/>
      <c r="J292" s="122"/>
      <c r="K292" s="122"/>
      <c r="L292" s="122"/>
      <c r="M292" s="122"/>
      <c r="N292" s="122"/>
      <c r="O292" s="122"/>
      <c r="P292" s="122"/>
      <c r="Q292" s="122"/>
      <c r="R292" s="122"/>
      <c r="S292" s="122"/>
      <c r="T292" s="122"/>
      <c r="U292" s="122"/>
      <c r="V292" s="122"/>
      <c r="W292" s="122"/>
      <c r="X292" s="122"/>
      <c r="Y292" s="122"/>
      <c r="Z292" s="122"/>
      <c r="AA292" s="122"/>
      <c r="AB292" s="122"/>
      <c r="AC292" s="122"/>
      <c r="AD292" s="122"/>
      <c r="AE292" s="122"/>
      <c r="AF292" s="122"/>
      <c r="AG292" s="122"/>
      <c r="AH292" s="122"/>
      <c r="AI292" s="122"/>
      <c r="AJ292" s="122"/>
      <c r="AK292" s="122"/>
      <c r="AL292" s="122"/>
      <c r="AM292" s="122"/>
      <c r="AN292" s="122"/>
      <c r="AO292" s="122"/>
      <c r="AP292" s="122"/>
      <c r="AQ292" s="122"/>
      <c r="AR292" s="122"/>
      <c r="AS292" s="122"/>
      <c r="AT292" s="122"/>
      <c r="AU292" s="122"/>
      <c r="AV292" s="122"/>
      <c r="AW292" s="122"/>
      <c r="AX292" s="122"/>
      <c r="AY292" s="122"/>
      <c r="AZ292" s="122"/>
      <c r="BA292" s="122"/>
      <c r="BB292" s="122"/>
      <c r="BC292" s="122"/>
      <c r="BD292" s="122"/>
      <c r="BE292" s="122"/>
      <c r="BF292" s="122"/>
      <c r="BG292" s="124" t="str">
        <f t="shared" si="4"/>
        <v/>
      </c>
    </row>
    <row r="293" spans="2:59" x14ac:dyDescent="0.2">
      <c r="B293" s="122"/>
      <c r="C293" s="122"/>
      <c r="D293" s="122"/>
      <c r="E293" s="122"/>
      <c r="F293" s="122"/>
      <c r="G293" s="122"/>
      <c r="H293" s="122"/>
      <c r="I293" s="122"/>
      <c r="J293" s="122"/>
      <c r="K293" s="122"/>
      <c r="L293" s="122"/>
      <c r="M293" s="122"/>
      <c r="N293" s="122"/>
      <c r="O293" s="122"/>
      <c r="P293" s="122"/>
      <c r="Q293" s="122"/>
      <c r="R293" s="122"/>
      <c r="S293" s="122"/>
      <c r="T293" s="122"/>
      <c r="U293" s="122"/>
      <c r="V293" s="122"/>
      <c r="W293" s="122"/>
      <c r="X293" s="122"/>
      <c r="Y293" s="122"/>
      <c r="Z293" s="122"/>
      <c r="AA293" s="122"/>
      <c r="AB293" s="122"/>
      <c r="AC293" s="122"/>
      <c r="AD293" s="122"/>
      <c r="AE293" s="122"/>
      <c r="AF293" s="122"/>
      <c r="AG293" s="122"/>
      <c r="AH293" s="122"/>
      <c r="AI293" s="122"/>
      <c r="AJ293" s="122"/>
      <c r="AK293" s="122"/>
      <c r="AL293" s="122"/>
      <c r="AM293" s="122"/>
      <c r="AN293" s="122"/>
      <c r="AO293" s="122"/>
      <c r="AP293" s="122"/>
      <c r="AQ293" s="122"/>
      <c r="AR293" s="122"/>
      <c r="AS293" s="122"/>
      <c r="AT293" s="122"/>
      <c r="AU293" s="122"/>
      <c r="AV293" s="122"/>
      <c r="AW293" s="122"/>
      <c r="AX293" s="122"/>
      <c r="AY293" s="122"/>
      <c r="AZ293" s="122"/>
      <c r="BA293" s="122"/>
      <c r="BB293" s="122"/>
      <c r="BC293" s="122"/>
      <c r="BD293" s="122"/>
      <c r="BE293" s="122"/>
      <c r="BF293" s="122"/>
      <c r="BG293" s="124" t="str">
        <f t="shared" si="4"/>
        <v/>
      </c>
    </row>
    <row r="294" spans="2:59" x14ac:dyDescent="0.2">
      <c r="B294" s="122"/>
      <c r="C294" s="122"/>
      <c r="D294" s="122"/>
      <c r="E294" s="122"/>
      <c r="F294" s="122"/>
      <c r="G294" s="122"/>
      <c r="H294" s="122"/>
      <c r="I294" s="122"/>
      <c r="J294" s="122"/>
      <c r="K294" s="122"/>
      <c r="L294" s="122"/>
      <c r="M294" s="122"/>
      <c r="N294" s="122"/>
      <c r="O294" s="122"/>
      <c r="P294" s="122"/>
      <c r="Q294" s="122"/>
      <c r="R294" s="122"/>
      <c r="S294" s="122"/>
      <c r="T294" s="122"/>
      <c r="U294" s="122"/>
      <c r="V294" s="122"/>
      <c r="W294" s="122"/>
      <c r="X294" s="122"/>
      <c r="Y294" s="122"/>
      <c r="Z294" s="122"/>
      <c r="AA294" s="122"/>
      <c r="AB294" s="122"/>
      <c r="AC294" s="122"/>
      <c r="AD294" s="122"/>
      <c r="AE294" s="122"/>
      <c r="AF294" s="122"/>
      <c r="AG294" s="122"/>
      <c r="AH294" s="122"/>
      <c r="AI294" s="122"/>
      <c r="AJ294" s="122"/>
      <c r="AK294" s="122"/>
      <c r="AL294" s="122"/>
      <c r="AM294" s="122"/>
      <c r="AN294" s="122"/>
      <c r="AO294" s="122"/>
      <c r="AP294" s="122"/>
      <c r="AQ294" s="122"/>
      <c r="AR294" s="122"/>
      <c r="AS294" s="122"/>
      <c r="AT294" s="122"/>
      <c r="AU294" s="122"/>
      <c r="AV294" s="122"/>
      <c r="AW294" s="122"/>
      <c r="AX294" s="122"/>
      <c r="AY294" s="122"/>
      <c r="AZ294" s="122"/>
      <c r="BA294" s="122"/>
      <c r="BB294" s="122"/>
      <c r="BC294" s="122"/>
      <c r="BD294" s="122"/>
      <c r="BE294" s="122"/>
      <c r="BF294" s="122"/>
      <c r="BG294" s="124" t="str">
        <f t="shared" si="4"/>
        <v/>
      </c>
    </row>
    <row r="295" spans="2:59" x14ac:dyDescent="0.2">
      <c r="B295" s="122"/>
      <c r="C295" s="122"/>
      <c r="D295" s="122"/>
      <c r="E295" s="122"/>
      <c r="F295" s="122"/>
      <c r="G295" s="122"/>
      <c r="H295" s="122"/>
      <c r="I295" s="122"/>
      <c r="J295" s="122"/>
      <c r="K295" s="122"/>
      <c r="L295" s="122"/>
      <c r="M295" s="122"/>
      <c r="N295" s="122"/>
      <c r="O295" s="122"/>
      <c r="P295" s="122"/>
      <c r="Q295" s="122"/>
      <c r="R295" s="122"/>
      <c r="S295" s="122"/>
      <c r="T295" s="122"/>
      <c r="U295" s="122"/>
      <c r="V295" s="122"/>
      <c r="W295" s="122"/>
      <c r="X295" s="122"/>
      <c r="Y295" s="122"/>
      <c r="Z295" s="122"/>
      <c r="AA295" s="122"/>
      <c r="AB295" s="122"/>
      <c r="AC295" s="122"/>
      <c r="AD295" s="122"/>
      <c r="AE295" s="122"/>
      <c r="AF295" s="122"/>
      <c r="AG295" s="122"/>
      <c r="AH295" s="122"/>
      <c r="AI295" s="122"/>
      <c r="AJ295" s="122"/>
      <c r="AK295" s="122"/>
      <c r="AL295" s="122"/>
      <c r="AM295" s="122"/>
      <c r="AN295" s="122"/>
      <c r="AO295" s="122"/>
      <c r="AP295" s="122"/>
      <c r="AQ295" s="122"/>
      <c r="AR295" s="122"/>
      <c r="AS295" s="122"/>
      <c r="AT295" s="122"/>
      <c r="AU295" s="122"/>
      <c r="AV295" s="122"/>
      <c r="AW295" s="122"/>
      <c r="AX295" s="122"/>
      <c r="AY295" s="122"/>
      <c r="AZ295" s="122"/>
      <c r="BA295" s="122"/>
      <c r="BB295" s="122"/>
      <c r="BC295" s="122"/>
      <c r="BD295" s="122"/>
      <c r="BE295" s="122"/>
      <c r="BF295" s="122"/>
      <c r="BG295" s="124" t="str">
        <f t="shared" si="4"/>
        <v/>
      </c>
    </row>
    <row r="296" spans="2:59" x14ac:dyDescent="0.2">
      <c r="B296" s="122"/>
      <c r="C296" s="122"/>
      <c r="D296" s="122"/>
      <c r="E296" s="122"/>
      <c r="F296" s="122"/>
      <c r="G296" s="122"/>
      <c r="H296" s="122"/>
      <c r="I296" s="122"/>
      <c r="J296" s="122"/>
      <c r="K296" s="122"/>
      <c r="L296" s="122"/>
      <c r="M296" s="122"/>
      <c r="N296" s="122"/>
      <c r="O296" s="122"/>
      <c r="P296" s="122"/>
      <c r="Q296" s="122"/>
      <c r="R296" s="122"/>
      <c r="S296" s="122"/>
      <c r="T296" s="122"/>
      <c r="U296" s="122"/>
      <c r="V296" s="122"/>
      <c r="W296" s="122"/>
      <c r="X296" s="122"/>
      <c r="Y296" s="122"/>
      <c r="Z296" s="122"/>
      <c r="AA296" s="122"/>
      <c r="AB296" s="122"/>
      <c r="AC296" s="122"/>
      <c r="AD296" s="122"/>
      <c r="AE296" s="122"/>
      <c r="AF296" s="122"/>
      <c r="AG296" s="122"/>
      <c r="AH296" s="122"/>
      <c r="AI296" s="122"/>
      <c r="AJ296" s="122"/>
      <c r="AK296" s="122"/>
      <c r="AL296" s="122"/>
      <c r="AM296" s="122"/>
      <c r="AN296" s="122"/>
      <c r="AO296" s="122"/>
      <c r="AP296" s="122"/>
      <c r="AQ296" s="122"/>
      <c r="AR296" s="122"/>
      <c r="AS296" s="122"/>
      <c r="AT296" s="122"/>
      <c r="AU296" s="122"/>
      <c r="AV296" s="122"/>
      <c r="AW296" s="122"/>
      <c r="AX296" s="122"/>
      <c r="AY296" s="122"/>
      <c r="AZ296" s="122"/>
      <c r="BA296" s="122"/>
      <c r="BB296" s="122"/>
      <c r="BC296" s="122"/>
      <c r="BD296" s="122"/>
      <c r="BE296" s="122"/>
      <c r="BF296" s="122"/>
      <c r="BG296" s="124" t="str">
        <f t="shared" si="4"/>
        <v/>
      </c>
    </row>
    <row r="297" spans="2:59" x14ac:dyDescent="0.2">
      <c r="B297" s="122"/>
      <c r="C297" s="122"/>
      <c r="D297" s="122"/>
      <c r="E297" s="122"/>
      <c r="F297" s="122"/>
      <c r="G297" s="122"/>
      <c r="H297" s="122"/>
      <c r="I297" s="122"/>
      <c r="J297" s="122"/>
      <c r="K297" s="122"/>
      <c r="L297" s="122"/>
      <c r="M297" s="122"/>
      <c r="N297" s="122"/>
      <c r="O297" s="122"/>
      <c r="P297" s="122"/>
      <c r="Q297" s="122"/>
      <c r="R297" s="122"/>
      <c r="S297" s="122"/>
      <c r="T297" s="122"/>
      <c r="U297" s="122"/>
      <c r="V297" s="122"/>
      <c r="W297" s="122"/>
      <c r="X297" s="122"/>
      <c r="Y297" s="122"/>
      <c r="Z297" s="122"/>
      <c r="AA297" s="122"/>
      <c r="AB297" s="122"/>
      <c r="AC297" s="122"/>
      <c r="AD297" s="122"/>
      <c r="AE297" s="122"/>
      <c r="AF297" s="122"/>
      <c r="AG297" s="122"/>
      <c r="AH297" s="122"/>
      <c r="AI297" s="122"/>
      <c r="AJ297" s="122"/>
      <c r="AK297" s="122"/>
      <c r="AL297" s="122"/>
      <c r="AM297" s="122"/>
      <c r="AN297" s="122"/>
      <c r="AO297" s="122"/>
      <c r="AP297" s="122"/>
      <c r="AQ297" s="122"/>
      <c r="AR297" s="122"/>
      <c r="AS297" s="122"/>
      <c r="AT297" s="122"/>
      <c r="AU297" s="122"/>
      <c r="AV297" s="122"/>
      <c r="AW297" s="122"/>
      <c r="AX297" s="122"/>
      <c r="AY297" s="122"/>
      <c r="AZ297" s="122"/>
      <c r="BA297" s="122"/>
      <c r="BB297" s="122"/>
      <c r="BC297" s="122"/>
      <c r="BD297" s="122"/>
      <c r="BE297" s="122"/>
      <c r="BF297" s="122"/>
      <c r="BG297" s="124" t="str">
        <f t="shared" si="4"/>
        <v/>
      </c>
    </row>
    <row r="298" spans="2:59" x14ac:dyDescent="0.2">
      <c r="B298" s="122"/>
      <c r="C298" s="122"/>
      <c r="D298" s="122"/>
      <c r="E298" s="122"/>
      <c r="F298" s="122"/>
      <c r="G298" s="122"/>
      <c r="H298" s="122"/>
      <c r="I298" s="122"/>
      <c r="J298" s="122"/>
      <c r="K298" s="122"/>
      <c r="L298" s="122"/>
      <c r="M298" s="122"/>
      <c r="N298" s="122"/>
      <c r="O298" s="122"/>
      <c r="P298" s="122"/>
      <c r="Q298" s="122"/>
      <c r="R298" s="122"/>
      <c r="S298" s="122"/>
      <c r="T298" s="122"/>
      <c r="U298" s="122"/>
      <c r="V298" s="122"/>
      <c r="W298" s="122"/>
      <c r="X298" s="122"/>
      <c r="Y298" s="122"/>
      <c r="Z298" s="122"/>
      <c r="AA298" s="122"/>
      <c r="AB298" s="122"/>
      <c r="AC298" s="122"/>
      <c r="AD298" s="122"/>
      <c r="AE298" s="122"/>
      <c r="AF298" s="122"/>
      <c r="AG298" s="122"/>
      <c r="AH298" s="122"/>
      <c r="AI298" s="122"/>
      <c r="AJ298" s="122"/>
      <c r="AK298" s="122"/>
      <c r="AL298" s="122"/>
      <c r="AM298" s="122"/>
      <c r="AN298" s="122"/>
      <c r="AO298" s="122"/>
      <c r="AP298" s="122"/>
      <c r="AQ298" s="122"/>
      <c r="AR298" s="122"/>
      <c r="AS298" s="122"/>
      <c r="AT298" s="122"/>
      <c r="AU298" s="122"/>
      <c r="AV298" s="122"/>
      <c r="AW298" s="122"/>
      <c r="AX298" s="122"/>
      <c r="AY298" s="122"/>
      <c r="AZ298" s="122"/>
      <c r="BA298" s="122"/>
      <c r="BB298" s="122"/>
      <c r="BC298" s="122"/>
      <c r="BD298" s="122"/>
      <c r="BE298" s="122"/>
      <c r="BF298" s="122"/>
      <c r="BG298" s="124" t="str">
        <f t="shared" si="4"/>
        <v/>
      </c>
    </row>
    <row r="299" spans="2:59" x14ac:dyDescent="0.2">
      <c r="B299" s="122"/>
      <c r="C299" s="122"/>
      <c r="D299" s="122"/>
      <c r="E299" s="122"/>
      <c r="F299" s="122"/>
      <c r="G299" s="122"/>
      <c r="H299" s="122"/>
      <c r="I299" s="122"/>
      <c r="J299" s="122"/>
      <c r="K299" s="122"/>
      <c r="L299" s="122"/>
      <c r="M299" s="122"/>
      <c r="N299" s="122"/>
      <c r="O299" s="122"/>
      <c r="P299" s="122"/>
      <c r="Q299" s="122"/>
      <c r="R299" s="122"/>
      <c r="S299" s="122"/>
      <c r="T299" s="122"/>
      <c r="U299" s="122"/>
      <c r="V299" s="122"/>
      <c r="W299" s="122"/>
      <c r="X299" s="122"/>
      <c r="Y299" s="122"/>
      <c r="Z299" s="122"/>
      <c r="AA299" s="122"/>
      <c r="AB299" s="122"/>
      <c r="AC299" s="122"/>
      <c r="AD299" s="122"/>
      <c r="AE299" s="122"/>
      <c r="AF299" s="122"/>
      <c r="AG299" s="122"/>
      <c r="AH299" s="122"/>
      <c r="AI299" s="122"/>
      <c r="AJ299" s="122"/>
      <c r="AK299" s="122"/>
      <c r="AL299" s="122"/>
      <c r="AM299" s="122"/>
      <c r="AN299" s="122"/>
      <c r="AO299" s="122"/>
      <c r="AP299" s="122"/>
      <c r="AQ299" s="122"/>
      <c r="AR299" s="122"/>
      <c r="AS299" s="122"/>
      <c r="AT299" s="122"/>
      <c r="AU299" s="122"/>
      <c r="AV299" s="122"/>
      <c r="AW299" s="122"/>
      <c r="AX299" s="122"/>
      <c r="AY299" s="122"/>
      <c r="AZ299" s="122"/>
      <c r="BA299" s="122"/>
      <c r="BB299" s="122"/>
      <c r="BC299" s="122"/>
      <c r="BD299" s="122"/>
      <c r="BE299" s="122"/>
      <c r="BF299" s="122"/>
      <c r="BG299" s="124" t="str">
        <f t="shared" si="4"/>
        <v/>
      </c>
    </row>
    <row r="300" spans="2:59" x14ac:dyDescent="0.2">
      <c r="B300" s="122"/>
      <c r="C300" s="122"/>
      <c r="D300" s="122"/>
      <c r="E300" s="122"/>
      <c r="F300" s="122"/>
      <c r="G300" s="122"/>
      <c r="H300" s="122"/>
      <c r="I300" s="122"/>
      <c r="J300" s="122"/>
      <c r="K300" s="122"/>
      <c r="L300" s="122"/>
      <c r="M300" s="122"/>
      <c r="N300" s="122"/>
      <c r="O300" s="122"/>
      <c r="P300" s="122"/>
      <c r="Q300" s="122"/>
      <c r="R300" s="122"/>
      <c r="S300" s="122"/>
      <c r="T300" s="122"/>
      <c r="U300" s="122"/>
      <c r="V300" s="122"/>
      <c r="W300" s="122"/>
      <c r="X300" s="122"/>
      <c r="Y300" s="122"/>
      <c r="Z300" s="122"/>
      <c r="AA300" s="122"/>
      <c r="AB300" s="122"/>
      <c r="AC300" s="122"/>
      <c r="AD300" s="122"/>
      <c r="AE300" s="122"/>
      <c r="AF300" s="122"/>
      <c r="AG300" s="122"/>
      <c r="AH300" s="122"/>
      <c r="AI300" s="122"/>
      <c r="AJ300" s="122"/>
      <c r="AK300" s="122"/>
      <c r="AL300" s="122"/>
      <c r="AM300" s="122"/>
      <c r="AN300" s="122"/>
      <c r="AO300" s="122"/>
      <c r="AP300" s="122"/>
      <c r="AQ300" s="122"/>
      <c r="AR300" s="122"/>
      <c r="AS300" s="122"/>
      <c r="AT300" s="122"/>
      <c r="AU300" s="122"/>
      <c r="AV300" s="122"/>
      <c r="AW300" s="122"/>
      <c r="AX300" s="122"/>
      <c r="AY300" s="122"/>
      <c r="AZ300" s="122"/>
      <c r="BA300" s="122"/>
      <c r="BB300" s="122"/>
      <c r="BC300" s="122"/>
      <c r="BD300" s="122"/>
      <c r="BE300" s="122"/>
      <c r="BF300" s="122"/>
      <c r="BG300" s="124" t="str">
        <f t="shared" si="4"/>
        <v/>
      </c>
    </row>
  </sheetData>
  <autoFilter ref="B2:BG300" xr:uid="{0CFB2149-BBE4-464C-9115-FC056A8A7C5D}"/>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E0E6-24D6-4867-AE9A-62144B3D1114}">
  <dimension ref="B2:L901"/>
  <sheetViews>
    <sheetView tabSelected="1" topLeftCell="A124" workbookViewId="0">
      <selection activeCell="B1" sqref="B1"/>
    </sheetView>
  </sheetViews>
  <sheetFormatPr defaultRowHeight="12.75" x14ac:dyDescent="0.2"/>
  <cols>
    <col min="1" max="1" width="3.5703125" style="121" customWidth="1"/>
    <col min="2" max="16384" width="9.140625" style="121"/>
  </cols>
  <sheetData>
    <row r="2" spans="2:12" x14ac:dyDescent="0.2">
      <c r="B2" s="156" t="s">
        <v>1556</v>
      </c>
      <c r="C2" s="156" t="s">
        <v>1557</v>
      </c>
      <c r="D2" s="156" t="s">
        <v>1558</v>
      </c>
      <c r="E2" s="156" t="s">
        <v>1559</v>
      </c>
      <c r="F2" s="156" t="s">
        <v>1560</v>
      </c>
      <c r="G2" s="156" t="s">
        <v>1561</v>
      </c>
      <c r="H2" s="156" t="s">
        <v>1562</v>
      </c>
      <c r="I2" s="156" t="s">
        <v>118</v>
      </c>
      <c r="J2" s="156" t="s">
        <v>1564</v>
      </c>
      <c r="K2" s="156" t="s">
        <v>1563</v>
      </c>
      <c r="L2" s="157" t="s">
        <v>1558</v>
      </c>
    </row>
    <row r="3" spans="2:12" x14ac:dyDescent="0.2">
      <c r="B3" s="158" t="s">
        <v>1554</v>
      </c>
      <c r="C3" s="158">
        <v>1</v>
      </c>
      <c r="D3" s="158">
        <v>4</v>
      </c>
      <c r="E3" s="158" t="s">
        <v>1468</v>
      </c>
      <c r="F3" s="158" t="s">
        <v>1488</v>
      </c>
      <c r="G3" s="158">
        <v>164.25</v>
      </c>
      <c r="H3" s="158">
        <v>60.83</v>
      </c>
      <c r="I3" s="158">
        <v>0.42</v>
      </c>
      <c r="J3" s="158">
        <v>1</v>
      </c>
      <c r="K3" s="158"/>
      <c r="L3" s="159" t="str">
        <f t="shared" ref="L3:L34" si="0">IF(E3="","",IF(E3&lt;F3,PROPER(E3)&amp;" &amp; "&amp;PROPER(F3),PROPER(F3)&amp;" &amp; "&amp;PROPER(E3)))</f>
        <v>Jill De Friend &amp; Tony Rolfe</v>
      </c>
    </row>
    <row r="4" spans="2:12" x14ac:dyDescent="0.2">
      <c r="B4" s="158" t="s">
        <v>1554</v>
      </c>
      <c r="C4" s="158">
        <v>2</v>
      </c>
      <c r="D4" s="158">
        <v>14</v>
      </c>
      <c r="E4" s="158" t="s">
        <v>1455</v>
      </c>
      <c r="F4" s="158" t="s">
        <v>1515</v>
      </c>
      <c r="G4" s="158">
        <v>160</v>
      </c>
      <c r="H4" s="158">
        <v>59.26</v>
      </c>
      <c r="I4" s="158">
        <v>0.28999999999999998</v>
      </c>
      <c r="J4" s="158"/>
      <c r="K4" s="158"/>
      <c r="L4" s="159" t="str">
        <f t="shared" si="0"/>
        <v>Alan Foreman &amp; Roslyn Hughes</v>
      </c>
    </row>
    <row r="5" spans="2:12" x14ac:dyDescent="0.2">
      <c r="B5" s="158" t="s">
        <v>1554</v>
      </c>
      <c r="C5" s="158">
        <v>3</v>
      </c>
      <c r="D5" s="158">
        <v>1</v>
      </c>
      <c r="E5" s="158" t="s">
        <v>1467</v>
      </c>
      <c r="F5" s="158" t="s">
        <v>1485</v>
      </c>
      <c r="G5" s="158">
        <v>146.25</v>
      </c>
      <c r="H5" s="158">
        <v>54.17</v>
      </c>
      <c r="I5" s="158">
        <v>0.21</v>
      </c>
      <c r="J5" s="158"/>
      <c r="K5" s="158"/>
      <c r="L5" s="159" t="str">
        <f t="shared" si="0"/>
        <v>Margaret Callan &amp; Moira Heath</v>
      </c>
    </row>
    <row r="6" spans="2:12" x14ac:dyDescent="0.2">
      <c r="B6" s="158" t="s">
        <v>1554</v>
      </c>
      <c r="C6" s="158">
        <v>4</v>
      </c>
      <c r="D6" s="158">
        <v>8</v>
      </c>
      <c r="E6" s="158" t="s">
        <v>1495</v>
      </c>
      <c r="F6" s="158" t="s">
        <v>1457</v>
      </c>
      <c r="G6" s="158">
        <v>144</v>
      </c>
      <c r="H6" s="158">
        <v>53.33</v>
      </c>
      <c r="I6" s="158">
        <v>0.14000000000000001</v>
      </c>
      <c r="J6" s="158"/>
      <c r="K6" s="158"/>
      <c r="L6" s="159" t="str">
        <f t="shared" si="0"/>
        <v>Elita Parszuto &amp; Kevin Tant</v>
      </c>
    </row>
    <row r="7" spans="2:12" x14ac:dyDescent="0.2">
      <c r="B7" s="158" t="s">
        <v>1554</v>
      </c>
      <c r="C7" s="158">
        <v>5</v>
      </c>
      <c r="D7" s="158">
        <v>7</v>
      </c>
      <c r="E7" s="158" t="s">
        <v>1490</v>
      </c>
      <c r="F7" s="158" t="s">
        <v>1482</v>
      </c>
      <c r="G7" s="158">
        <v>138.38</v>
      </c>
      <c r="H7" s="158">
        <v>51.25</v>
      </c>
      <c r="I7" s="158">
        <v>0.11</v>
      </c>
      <c r="J7" s="158"/>
      <c r="K7" s="158"/>
      <c r="L7" s="159" t="str">
        <f t="shared" si="0"/>
        <v>Glenice De Montemas &amp; Valerie Reed</v>
      </c>
    </row>
    <row r="8" spans="2:12" x14ac:dyDescent="0.2">
      <c r="B8" s="158" t="s">
        <v>1554</v>
      </c>
      <c r="C8" s="158">
        <v>6</v>
      </c>
      <c r="D8" s="158">
        <v>5</v>
      </c>
      <c r="E8" s="158" t="s">
        <v>1555</v>
      </c>
      <c r="F8" s="158" t="s">
        <v>1473</v>
      </c>
      <c r="G8" s="158">
        <v>137.25</v>
      </c>
      <c r="H8" s="158">
        <v>50.83</v>
      </c>
      <c r="I8" s="158">
        <v>0.08</v>
      </c>
      <c r="J8" s="158"/>
      <c r="K8" s="158"/>
      <c r="L8" s="159" t="str">
        <f t="shared" si="0"/>
        <v>Elisabeth Watt &amp; Peter Culham</v>
      </c>
    </row>
    <row r="9" spans="2:12" x14ac:dyDescent="0.2">
      <c r="B9" s="158" t="s">
        <v>1554</v>
      </c>
      <c r="C9" s="158">
        <v>7</v>
      </c>
      <c r="D9" s="158">
        <v>3</v>
      </c>
      <c r="E9" s="158" t="s">
        <v>1462</v>
      </c>
      <c r="F9" s="158" t="s">
        <v>1492</v>
      </c>
      <c r="G9" s="158">
        <v>135</v>
      </c>
      <c r="H9" s="158">
        <v>50</v>
      </c>
      <c r="I9" s="158"/>
      <c r="J9" s="158"/>
      <c r="K9" s="158"/>
      <c r="L9" s="159" t="str">
        <f t="shared" si="0"/>
        <v>Bob Jones &amp; Lynne Povey</v>
      </c>
    </row>
    <row r="10" spans="2:12" x14ac:dyDescent="0.2">
      <c r="B10" s="158" t="s">
        <v>1554</v>
      </c>
      <c r="C10" s="158">
        <v>8</v>
      </c>
      <c r="D10" s="158">
        <v>11</v>
      </c>
      <c r="E10" s="158" t="s">
        <v>1496</v>
      </c>
      <c r="F10" s="158" t="s">
        <v>1450</v>
      </c>
      <c r="G10" s="158">
        <v>134</v>
      </c>
      <c r="H10" s="158">
        <v>49.63</v>
      </c>
      <c r="I10" s="158"/>
      <c r="J10" s="158"/>
      <c r="K10" s="158"/>
      <c r="L10" s="159" t="str">
        <f t="shared" si="0"/>
        <v>Barb Mansfield &amp; Carole Cluney</v>
      </c>
    </row>
    <row r="11" spans="2:12" x14ac:dyDescent="0.2">
      <c r="B11" s="158" t="s">
        <v>1554</v>
      </c>
      <c r="C11" s="158">
        <v>9</v>
      </c>
      <c r="D11" s="158">
        <v>2</v>
      </c>
      <c r="E11" s="158" t="s">
        <v>1475</v>
      </c>
      <c r="F11" s="158" t="s">
        <v>1446</v>
      </c>
      <c r="G11" s="158">
        <v>130.5</v>
      </c>
      <c r="H11" s="158">
        <v>48.33</v>
      </c>
      <c r="I11" s="158"/>
      <c r="J11" s="158"/>
      <c r="K11" s="158"/>
      <c r="L11" s="159" t="str">
        <f t="shared" si="0"/>
        <v>Faye Thomson &amp; Gary Parker</v>
      </c>
    </row>
    <row r="12" spans="2:12" x14ac:dyDescent="0.2">
      <c r="B12" s="158" t="s">
        <v>1554</v>
      </c>
      <c r="C12" s="158">
        <v>10</v>
      </c>
      <c r="D12" s="158">
        <v>10</v>
      </c>
      <c r="E12" s="158" t="s">
        <v>1470</v>
      </c>
      <c r="F12" s="158" t="s">
        <v>1448</v>
      </c>
      <c r="G12" s="158">
        <v>124</v>
      </c>
      <c r="H12" s="158">
        <v>45.93</v>
      </c>
      <c r="I12" s="158"/>
      <c r="J12" s="158"/>
      <c r="K12" s="158"/>
      <c r="L12" s="159" t="str">
        <f t="shared" si="0"/>
        <v>Jack Robertson &amp; Lyn Gribble</v>
      </c>
    </row>
    <row r="13" spans="2:12" x14ac:dyDescent="0.2">
      <c r="B13" s="158" t="s">
        <v>1554</v>
      </c>
      <c r="C13" s="158">
        <v>11</v>
      </c>
      <c r="D13" s="158">
        <v>12</v>
      </c>
      <c r="E13" s="158" t="s">
        <v>1461</v>
      </c>
      <c r="F13" s="158" t="s">
        <v>1453</v>
      </c>
      <c r="G13" s="158">
        <v>116</v>
      </c>
      <c r="H13" s="158">
        <v>42.96</v>
      </c>
      <c r="I13" s="158"/>
      <c r="J13" s="158"/>
      <c r="K13" s="158"/>
      <c r="L13" s="159" t="str">
        <f t="shared" si="0"/>
        <v>Donna Molloy &amp; John Reid</v>
      </c>
    </row>
    <row r="14" spans="2:12" x14ac:dyDescent="0.2">
      <c r="B14" s="158" t="s">
        <v>1554</v>
      </c>
      <c r="C14" s="158">
        <v>12</v>
      </c>
      <c r="D14" s="158">
        <v>6</v>
      </c>
      <c r="E14" s="158" t="s">
        <v>1463</v>
      </c>
      <c r="F14" s="158" t="s">
        <v>1542</v>
      </c>
      <c r="G14" s="158">
        <v>113.63</v>
      </c>
      <c r="H14" s="158">
        <v>42.08</v>
      </c>
      <c r="I14" s="158"/>
      <c r="J14" s="158"/>
      <c r="K14" s="158"/>
      <c r="L14" s="159" t="str">
        <f t="shared" si="0"/>
        <v>Deborah Huish &amp; Lucy Robinson</v>
      </c>
    </row>
    <row r="15" spans="2:12" x14ac:dyDescent="0.2">
      <c r="B15" s="158" t="s">
        <v>1554</v>
      </c>
      <c r="C15" s="158">
        <v>13</v>
      </c>
      <c r="D15" s="158">
        <v>9</v>
      </c>
      <c r="E15" s="158" t="s">
        <v>1535</v>
      </c>
      <c r="F15" s="158" t="s">
        <v>1449</v>
      </c>
      <c r="G15" s="158">
        <v>112.5</v>
      </c>
      <c r="H15" s="158">
        <v>41.67</v>
      </c>
      <c r="I15" s="158"/>
      <c r="J15" s="158"/>
      <c r="K15" s="158"/>
      <c r="L15" s="159" t="str">
        <f t="shared" si="0"/>
        <v>Bruce Wiggins &amp; Jen Langley</v>
      </c>
    </row>
    <row r="16" spans="2:12" x14ac:dyDescent="0.2">
      <c r="B16" s="158" t="s">
        <v>1544</v>
      </c>
      <c r="C16" s="158">
        <v>1</v>
      </c>
      <c r="D16" s="158" t="s">
        <v>1511</v>
      </c>
      <c r="E16" s="158" t="s">
        <v>1456</v>
      </c>
      <c r="F16" s="158" t="s">
        <v>1494</v>
      </c>
      <c r="G16" s="158">
        <v>294.60000000000002</v>
      </c>
      <c r="H16" s="158">
        <v>66.95</v>
      </c>
      <c r="I16" s="158">
        <v>0.33</v>
      </c>
      <c r="J16" s="158"/>
      <c r="K16" s="158"/>
      <c r="L16" s="159" t="str">
        <f t="shared" si="0"/>
        <v>Jan Titcombe &amp; Susanne Dillon</v>
      </c>
    </row>
    <row r="17" spans="2:12" x14ac:dyDescent="0.2">
      <c r="B17" s="158" t="s">
        <v>1544</v>
      </c>
      <c r="C17" s="158">
        <v>2</v>
      </c>
      <c r="D17" s="158" t="s">
        <v>1512</v>
      </c>
      <c r="E17" s="158" t="s">
        <v>1481</v>
      </c>
      <c r="F17" s="158" t="s">
        <v>1488</v>
      </c>
      <c r="G17" s="158">
        <v>267.5</v>
      </c>
      <c r="H17" s="158">
        <v>60.8</v>
      </c>
      <c r="I17" s="158">
        <v>0.23</v>
      </c>
      <c r="J17" s="158"/>
      <c r="K17" s="158"/>
      <c r="L17" s="159" t="str">
        <f t="shared" si="0"/>
        <v>Julie Jeffery &amp; Tony Rolfe</v>
      </c>
    </row>
    <row r="18" spans="2:12" x14ac:dyDescent="0.2">
      <c r="B18" s="158" t="s">
        <v>1544</v>
      </c>
      <c r="C18" s="158">
        <v>3</v>
      </c>
      <c r="D18" s="158" t="s">
        <v>1521</v>
      </c>
      <c r="E18" s="158" t="s">
        <v>1515</v>
      </c>
      <c r="F18" s="158" t="s">
        <v>1479</v>
      </c>
      <c r="G18" s="158">
        <v>244.8</v>
      </c>
      <c r="H18" s="158">
        <v>55.64</v>
      </c>
      <c r="I18" s="158">
        <v>0.17</v>
      </c>
      <c r="J18" s="158"/>
      <c r="K18" s="158"/>
      <c r="L18" s="159" t="str">
        <f t="shared" si="0"/>
        <v>Alan Foreman &amp; Neil Duffy</v>
      </c>
    </row>
    <row r="19" spans="2:12" x14ac:dyDescent="0.2">
      <c r="B19" s="158" t="s">
        <v>1544</v>
      </c>
      <c r="C19" s="158">
        <v>4</v>
      </c>
      <c r="D19" s="158" t="s">
        <v>1545</v>
      </c>
      <c r="E19" s="158" t="s">
        <v>1453</v>
      </c>
      <c r="F19" s="158" t="s">
        <v>1474</v>
      </c>
      <c r="G19" s="158">
        <v>244.6</v>
      </c>
      <c r="H19" s="158">
        <v>55.59</v>
      </c>
      <c r="I19" s="158">
        <v>0.11</v>
      </c>
      <c r="J19" s="158"/>
      <c r="K19" s="158"/>
      <c r="L19" s="159" t="str">
        <f t="shared" si="0"/>
        <v>John Reid &amp; Kim Mcelhinney</v>
      </c>
    </row>
    <row r="20" spans="2:12" x14ac:dyDescent="0.2">
      <c r="B20" s="158" t="s">
        <v>1544</v>
      </c>
      <c r="C20" s="158">
        <v>5</v>
      </c>
      <c r="D20" s="158" t="s">
        <v>1513</v>
      </c>
      <c r="E20" s="158" t="s">
        <v>1447</v>
      </c>
      <c r="F20" s="158" t="s">
        <v>1518</v>
      </c>
      <c r="G20" s="158">
        <v>217.8</v>
      </c>
      <c r="H20" s="158">
        <v>49.5</v>
      </c>
      <c r="I20" s="158">
        <v>0.08</v>
      </c>
      <c r="J20" s="158"/>
      <c r="K20" s="158"/>
      <c r="L20" s="159" t="str">
        <f t="shared" si="0"/>
        <v>Graham Evans &amp; Tony Rascionato</v>
      </c>
    </row>
    <row r="21" spans="2:12" x14ac:dyDescent="0.2">
      <c r="B21" s="158" t="s">
        <v>1544</v>
      </c>
      <c r="C21" s="158">
        <v>6</v>
      </c>
      <c r="D21" s="158" t="s">
        <v>1546</v>
      </c>
      <c r="E21" s="158" t="s">
        <v>1520</v>
      </c>
      <c r="F21" s="158" t="s">
        <v>1475</v>
      </c>
      <c r="G21" s="158">
        <v>204.3</v>
      </c>
      <c r="H21" s="158">
        <v>46.43</v>
      </c>
      <c r="I21" s="158"/>
      <c r="J21" s="158"/>
      <c r="K21" s="158"/>
      <c r="L21" s="159" t="str">
        <f t="shared" si="0"/>
        <v>Faye Thomson &amp; Peggy Ayers</v>
      </c>
    </row>
    <row r="22" spans="2:12" x14ac:dyDescent="0.2">
      <c r="B22" s="158" t="s">
        <v>1544</v>
      </c>
      <c r="C22" s="158">
        <v>7</v>
      </c>
      <c r="D22" s="158" t="s">
        <v>1516</v>
      </c>
      <c r="E22" s="158" t="s">
        <v>1462</v>
      </c>
      <c r="F22" s="158" t="s">
        <v>1473</v>
      </c>
      <c r="G22" s="158">
        <v>201.1</v>
      </c>
      <c r="H22" s="158">
        <v>45.7</v>
      </c>
      <c r="I22" s="158"/>
      <c r="J22" s="158"/>
      <c r="K22" s="158"/>
      <c r="L22" s="159" t="str">
        <f t="shared" si="0"/>
        <v>Lynne Povey &amp; Peter Culham</v>
      </c>
    </row>
    <row r="23" spans="2:12" x14ac:dyDescent="0.2">
      <c r="B23" s="158" t="s">
        <v>1544</v>
      </c>
      <c r="C23" s="158">
        <v>8</v>
      </c>
      <c r="D23" s="158" t="s">
        <v>1547</v>
      </c>
      <c r="E23" s="158" t="s">
        <v>1451</v>
      </c>
      <c r="F23" s="158" t="s">
        <v>1506</v>
      </c>
      <c r="G23" s="158">
        <v>195.2</v>
      </c>
      <c r="H23" s="158">
        <v>44.36</v>
      </c>
      <c r="I23" s="158"/>
      <c r="J23" s="158"/>
      <c r="K23" s="158"/>
      <c r="L23" s="159" t="str">
        <f t="shared" si="0"/>
        <v>Danica Nikolovski &amp; Liz Baker</v>
      </c>
    </row>
    <row r="24" spans="2:12" x14ac:dyDescent="0.2">
      <c r="B24" s="158" t="s">
        <v>1544</v>
      </c>
      <c r="C24" s="158">
        <v>9</v>
      </c>
      <c r="D24" s="158" t="s">
        <v>1514</v>
      </c>
      <c r="E24" s="158" t="s">
        <v>1449</v>
      </c>
      <c r="F24" s="158" t="s">
        <v>1448</v>
      </c>
      <c r="G24" s="158">
        <v>193.2</v>
      </c>
      <c r="H24" s="158">
        <v>43.91</v>
      </c>
      <c r="I24" s="158"/>
      <c r="J24" s="158"/>
      <c r="K24" s="158"/>
      <c r="L24" s="159" t="str">
        <f t="shared" si="0"/>
        <v>Jen Langley &amp; Lyn Gribble</v>
      </c>
    </row>
    <row r="25" spans="2:12" x14ac:dyDescent="0.2">
      <c r="B25" s="158" t="s">
        <v>1544</v>
      </c>
      <c r="C25" s="158">
        <v>10</v>
      </c>
      <c r="D25" s="158" t="s">
        <v>1517</v>
      </c>
      <c r="E25" s="158" t="s">
        <v>1533</v>
      </c>
      <c r="F25" s="158" t="s">
        <v>1464</v>
      </c>
      <c r="G25" s="158">
        <v>180.9</v>
      </c>
      <c r="H25" s="158">
        <v>41.11</v>
      </c>
      <c r="I25" s="158"/>
      <c r="J25" s="158"/>
      <c r="K25" s="158"/>
      <c r="L25" s="159" t="str">
        <f t="shared" si="0"/>
        <v>David Lardner &amp; Leigh Taylor</v>
      </c>
    </row>
    <row r="26" spans="2:12" x14ac:dyDescent="0.2">
      <c r="B26" s="158" t="s">
        <v>1544</v>
      </c>
      <c r="C26" s="158">
        <v>11</v>
      </c>
      <c r="D26" s="158" t="s">
        <v>1519</v>
      </c>
      <c r="E26" s="158" t="s">
        <v>1499</v>
      </c>
      <c r="F26" s="158" t="s">
        <v>1491</v>
      </c>
      <c r="G26" s="158">
        <v>176</v>
      </c>
      <c r="H26" s="158">
        <v>40</v>
      </c>
      <c r="I26" s="158"/>
      <c r="J26" s="158"/>
      <c r="K26" s="158"/>
      <c r="L26" s="159" t="str">
        <f t="shared" si="0"/>
        <v>David Bavin &amp; Jim Thomas</v>
      </c>
    </row>
    <row r="27" spans="2:12" x14ac:dyDescent="0.2">
      <c r="B27" s="158" t="s">
        <v>1544</v>
      </c>
      <c r="C27" s="158">
        <v>1</v>
      </c>
      <c r="D27" s="158" t="s">
        <v>1523</v>
      </c>
      <c r="E27" s="158" t="s">
        <v>1530</v>
      </c>
      <c r="F27" s="158" t="s">
        <v>1498</v>
      </c>
      <c r="G27" s="158">
        <v>285.39999999999998</v>
      </c>
      <c r="H27" s="158">
        <v>64.86</v>
      </c>
      <c r="I27" s="158">
        <v>0.33</v>
      </c>
      <c r="J27" s="158"/>
      <c r="K27" s="158"/>
      <c r="L27" s="159" t="str">
        <f t="shared" si="0"/>
        <v>Cheryl Rascionato &amp; Ken Harrison</v>
      </c>
    </row>
    <row r="28" spans="2:12" x14ac:dyDescent="0.2">
      <c r="B28" s="158" t="s">
        <v>1544</v>
      </c>
      <c r="C28" s="158">
        <v>2</v>
      </c>
      <c r="D28" s="158" t="s">
        <v>1526</v>
      </c>
      <c r="E28" s="158" t="s">
        <v>1468</v>
      </c>
      <c r="F28" s="158" t="s">
        <v>1501</v>
      </c>
      <c r="G28" s="158">
        <v>259.7</v>
      </c>
      <c r="H28" s="158">
        <v>59.02</v>
      </c>
      <c r="I28" s="158">
        <v>0.23</v>
      </c>
      <c r="J28" s="158"/>
      <c r="K28" s="158"/>
      <c r="L28" s="159" t="str">
        <f t="shared" si="0"/>
        <v>Jill De Friend &amp; Maureen Harrison</v>
      </c>
    </row>
    <row r="29" spans="2:12" x14ac:dyDescent="0.2">
      <c r="B29" s="158" t="s">
        <v>1544</v>
      </c>
      <c r="C29" s="158">
        <v>3</v>
      </c>
      <c r="D29" s="158" t="s">
        <v>1529</v>
      </c>
      <c r="E29" s="158" t="s">
        <v>1548</v>
      </c>
      <c r="F29" s="158" t="s">
        <v>1484</v>
      </c>
      <c r="G29" s="158">
        <v>226.8</v>
      </c>
      <c r="H29" s="158">
        <v>51.55</v>
      </c>
      <c r="I29" s="158">
        <v>0.17</v>
      </c>
      <c r="J29" s="158"/>
      <c r="K29" s="158"/>
      <c r="L29" s="159" t="str">
        <f t="shared" si="0"/>
        <v>Col Jones &amp; Rowena Barton</v>
      </c>
    </row>
    <row r="30" spans="2:12" x14ac:dyDescent="0.2">
      <c r="B30" s="158" t="s">
        <v>1544</v>
      </c>
      <c r="C30" s="158">
        <v>4</v>
      </c>
      <c r="D30" s="158" t="s">
        <v>1524</v>
      </c>
      <c r="E30" s="158" t="s">
        <v>1495</v>
      </c>
      <c r="F30" s="158" t="s">
        <v>1463</v>
      </c>
      <c r="G30" s="158">
        <v>222.4</v>
      </c>
      <c r="H30" s="158">
        <v>50.55</v>
      </c>
      <c r="I30" s="158">
        <v>0.11</v>
      </c>
      <c r="J30" s="158"/>
      <c r="K30" s="158"/>
      <c r="L30" s="159" t="str">
        <f t="shared" si="0"/>
        <v>Elita Parszuto &amp; Lucy Robinson</v>
      </c>
    </row>
    <row r="31" spans="2:12" x14ac:dyDescent="0.2">
      <c r="B31" s="158" t="s">
        <v>1544</v>
      </c>
      <c r="C31" s="158">
        <v>5</v>
      </c>
      <c r="D31" s="158" t="s">
        <v>1549</v>
      </c>
      <c r="E31" s="158" t="s">
        <v>1458</v>
      </c>
      <c r="F31" s="158" t="s">
        <v>1471</v>
      </c>
      <c r="G31" s="158">
        <v>221.5</v>
      </c>
      <c r="H31" s="158">
        <v>50.34</v>
      </c>
      <c r="I31" s="158">
        <v>0.08</v>
      </c>
      <c r="J31" s="158"/>
      <c r="K31" s="158"/>
      <c r="L31" s="159" t="str">
        <f t="shared" si="0"/>
        <v>Narelle Zappas &amp; Sue Tooth</v>
      </c>
    </row>
    <row r="32" spans="2:12" x14ac:dyDescent="0.2">
      <c r="B32" s="158" t="s">
        <v>1544</v>
      </c>
      <c r="C32" s="158">
        <v>6</v>
      </c>
      <c r="D32" s="158" t="s">
        <v>1528</v>
      </c>
      <c r="E32" s="158" t="s">
        <v>1470</v>
      </c>
      <c r="F32" s="158" t="s">
        <v>1492</v>
      </c>
      <c r="G32" s="158">
        <v>221.2</v>
      </c>
      <c r="H32" s="158">
        <v>50.27</v>
      </c>
      <c r="I32" s="158"/>
      <c r="J32" s="158"/>
      <c r="K32" s="158"/>
      <c r="L32" s="159" t="str">
        <f t="shared" si="0"/>
        <v>Bob Jones &amp; Jack Robertson</v>
      </c>
    </row>
    <row r="33" spans="2:12" x14ac:dyDescent="0.2">
      <c r="B33" s="158" t="s">
        <v>1544</v>
      </c>
      <c r="C33" s="158">
        <v>7</v>
      </c>
      <c r="D33" s="158" t="s">
        <v>1550</v>
      </c>
      <c r="E33" s="158" t="s">
        <v>1490</v>
      </c>
      <c r="F33" s="158" t="s">
        <v>1466</v>
      </c>
      <c r="G33" s="158">
        <v>199</v>
      </c>
      <c r="H33" s="158">
        <v>45.23</v>
      </c>
      <c r="I33" s="158"/>
      <c r="J33" s="158"/>
      <c r="K33" s="158"/>
      <c r="L33" s="159" t="str">
        <f t="shared" si="0"/>
        <v>Glenice De Montemas &amp; Robin Lardner</v>
      </c>
    </row>
    <row r="34" spans="2:12" x14ac:dyDescent="0.2">
      <c r="B34" s="158" t="s">
        <v>1544</v>
      </c>
      <c r="C34" s="158">
        <v>8</v>
      </c>
      <c r="D34" s="158" t="s">
        <v>1522</v>
      </c>
      <c r="E34" s="158" t="s">
        <v>1489</v>
      </c>
      <c r="F34" s="158" t="s">
        <v>1450</v>
      </c>
      <c r="G34" s="158">
        <v>198.8</v>
      </c>
      <c r="H34" s="158">
        <v>45.18</v>
      </c>
      <c r="I34" s="158"/>
      <c r="J34" s="158"/>
      <c r="K34" s="158"/>
      <c r="L34" s="159" t="str">
        <f t="shared" si="0"/>
        <v>Barb Mansfield &amp; Susan Jones</v>
      </c>
    </row>
    <row r="35" spans="2:12" x14ac:dyDescent="0.2">
      <c r="B35" s="158" t="s">
        <v>1544</v>
      </c>
      <c r="C35" s="158">
        <v>9</v>
      </c>
      <c r="D35" s="158" t="s">
        <v>1527</v>
      </c>
      <c r="E35" s="158" t="s">
        <v>1467</v>
      </c>
      <c r="F35" s="158" t="s">
        <v>1496</v>
      </c>
      <c r="G35" s="158">
        <v>198.1</v>
      </c>
      <c r="H35" s="158">
        <v>45.02</v>
      </c>
      <c r="I35" s="158"/>
      <c r="J35" s="158"/>
      <c r="K35" s="158"/>
      <c r="L35" s="159" t="str">
        <f t="shared" ref="L35:L66" si="1">IF(E35="","",IF(E35&lt;F35,PROPER(E35)&amp;" &amp; "&amp;PROPER(F35),PROPER(F35)&amp;" &amp; "&amp;PROPER(E35)))</f>
        <v>Carole Cluney &amp; Margaret Callan</v>
      </c>
    </row>
    <row r="36" spans="2:12" x14ac:dyDescent="0.2">
      <c r="B36" s="158" t="s">
        <v>1544</v>
      </c>
      <c r="C36" s="158">
        <v>10</v>
      </c>
      <c r="D36" s="158" t="s">
        <v>1525</v>
      </c>
      <c r="E36" s="158" t="s">
        <v>1469</v>
      </c>
      <c r="F36" s="158" t="s">
        <v>1542</v>
      </c>
      <c r="G36" s="158">
        <v>197.2</v>
      </c>
      <c r="H36" s="158">
        <v>44.82</v>
      </c>
      <c r="I36" s="158"/>
      <c r="J36" s="158"/>
      <c r="K36" s="158"/>
      <c r="L36" s="159" t="str">
        <f t="shared" si="1"/>
        <v>Deborah Huish &amp; Susan Bateman</v>
      </c>
    </row>
    <row r="37" spans="2:12" x14ac:dyDescent="0.2">
      <c r="B37" s="158" t="s">
        <v>1544</v>
      </c>
      <c r="C37" s="158">
        <v>11</v>
      </c>
      <c r="D37" s="158" t="s">
        <v>1551</v>
      </c>
      <c r="E37" s="158" t="s">
        <v>1552</v>
      </c>
      <c r="F37" s="158" t="s">
        <v>1553</v>
      </c>
      <c r="G37" s="158">
        <v>189.9</v>
      </c>
      <c r="H37" s="158">
        <v>43.16</v>
      </c>
      <c r="I37" s="158"/>
      <c r="J37" s="158"/>
      <c r="K37" s="158"/>
      <c r="L37" s="159" t="str">
        <f t="shared" si="1"/>
        <v>Hardy Hansen &amp; Iris Crooks</v>
      </c>
    </row>
    <row r="38" spans="2:12" x14ac:dyDescent="0.2">
      <c r="B38" s="158" t="s">
        <v>1532</v>
      </c>
      <c r="C38" s="158">
        <v>1</v>
      </c>
      <c r="D38" s="158">
        <v>5</v>
      </c>
      <c r="E38" s="158" t="s">
        <v>1449</v>
      </c>
      <c r="F38" s="158" t="s">
        <v>1533</v>
      </c>
      <c r="G38" s="158">
        <v>129</v>
      </c>
      <c r="H38" s="158">
        <v>59.72</v>
      </c>
      <c r="I38" s="158">
        <v>0.3</v>
      </c>
      <c r="J38" s="158"/>
      <c r="K38" s="158"/>
      <c r="L38" s="159" t="str">
        <f t="shared" si="1"/>
        <v>Jen Langley &amp; Leigh Taylor</v>
      </c>
    </row>
    <row r="39" spans="2:12" x14ac:dyDescent="0.2">
      <c r="B39" s="158" t="s">
        <v>1532</v>
      </c>
      <c r="C39" s="158">
        <v>2</v>
      </c>
      <c r="D39" s="158">
        <v>9</v>
      </c>
      <c r="E39" s="158" t="s">
        <v>1479</v>
      </c>
      <c r="F39" s="158" t="s">
        <v>1491</v>
      </c>
      <c r="G39" s="158">
        <v>121</v>
      </c>
      <c r="H39" s="158">
        <v>56.02</v>
      </c>
      <c r="I39" s="158">
        <v>0.21</v>
      </c>
      <c r="J39" s="158"/>
      <c r="K39" s="158"/>
      <c r="L39" s="159" t="str">
        <f t="shared" si="1"/>
        <v>Jim Thomas &amp; Neil Duffy</v>
      </c>
    </row>
    <row r="40" spans="2:12" x14ac:dyDescent="0.2">
      <c r="B40" s="158" t="s">
        <v>1532</v>
      </c>
      <c r="C40" s="158">
        <v>3</v>
      </c>
      <c r="D40" s="158">
        <v>1</v>
      </c>
      <c r="E40" s="158" t="s">
        <v>1468</v>
      </c>
      <c r="F40" s="158" t="s">
        <v>1460</v>
      </c>
      <c r="G40" s="158">
        <v>118</v>
      </c>
      <c r="H40" s="158">
        <v>54.63</v>
      </c>
      <c r="I40" s="158">
        <v>0.13</v>
      </c>
      <c r="J40" s="158"/>
      <c r="K40" s="158"/>
      <c r="L40" s="159" t="str">
        <f t="shared" si="1"/>
        <v>Jill De Friend &amp; Lauri Perino</v>
      </c>
    </row>
    <row r="41" spans="2:12" x14ac:dyDescent="0.2">
      <c r="B41" s="158" t="s">
        <v>1532</v>
      </c>
      <c r="C41" s="158">
        <v>3</v>
      </c>
      <c r="D41" s="158">
        <v>2</v>
      </c>
      <c r="E41" s="158" t="s">
        <v>1518</v>
      </c>
      <c r="F41" s="158" t="s">
        <v>1447</v>
      </c>
      <c r="G41" s="158">
        <v>118</v>
      </c>
      <c r="H41" s="158">
        <v>54.63</v>
      </c>
      <c r="I41" s="158">
        <v>0.13</v>
      </c>
      <c r="J41" s="158"/>
      <c r="K41" s="158"/>
      <c r="L41" s="159" t="str">
        <f t="shared" si="1"/>
        <v>Graham Evans &amp; Tony Rascionato</v>
      </c>
    </row>
    <row r="42" spans="2:12" x14ac:dyDescent="0.2">
      <c r="B42" s="158" t="s">
        <v>1532</v>
      </c>
      <c r="C42" s="158">
        <v>5</v>
      </c>
      <c r="D42" s="158">
        <v>6</v>
      </c>
      <c r="E42" s="158" t="s">
        <v>1534</v>
      </c>
      <c r="F42" s="158" t="s">
        <v>1453</v>
      </c>
      <c r="G42" s="158">
        <v>113</v>
      </c>
      <c r="H42" s="158">
        <v>52.31</v>
      </c>
      <c r="I42" s="158">
        <v>0.08</v>
      </c>
      <c r="J42" s="158"/>
      <c r="K42" s="158"/>
      <c r="L42" s="159" t="str">
        <f t="shared" si="1"/>
        <v>John Reid &amp; Sally Toole</v>
      </c>
    </row>
    <row r="43" spans="2:12" x14ac:dyDescent="0.2">
      <c r="B43" s="158" t="s">
        <v>1532</v>
      </c>
      <c r="C43" s="158">
        <v>6</v>
      </c>
      <c r="D43" s="158">
        <v>10</v>
      </c>
      <c r="E43" s="158" t="s">
        <v>1472</v>
      </c>
      <c r="F43" s="158" t="s">
        <v>1535</v>
      </c>
      <c r="G43" s="158">
        <v>111</v>
      </c>
      <c r="H43" s="158">
        <v>51.39</v>
      </c>
      <c r="I43" s="158"/>
      <c r="J43" s="158"/>
      <c r="K43" s="158"/>
      <c r="L43" s="159" t="str">
        <f t="shared" si="1"/>
        <v>Bruce Wiggins &amp; Dennis Gullan</v>
      </c>
    </row>
    <row r="44" spans="2:12" x14ac:dyDescent="0.2">
      <c r="B44" s="158" t="s">
        <v>1532</v>
      </c>
      <c r="C44" s="158">
        <v>7</v>
      </c>
      <c r="D44" s="158">
        <v>4</v>
      </c>
      <c r="E44" s="158" t="s">
        <v>1455</v>
      </c>
      <c r="F44" s="158" t="s">
        <v>1488</v>
      </c>
      <c r="G44" s="158">
        <v>108</v>
      </c>
      <c r="H44" s="158">
        <v>50</v>
      </c>
      <c r="I44" s="158"/>
      <c r="J44" s="158">
        <v>1</v>
      </c>
      <c r="K44" s="158"/>
      <c r="L44" s="159" t="str">
        <f t="shared" si="1"/>
        <v>Roslyn Hughes &amp; Tony Rolfe</v>
      </c>
    </row>
    <row r="45" spans="2:12" x14ac:dyDescent="0.2">
      <c r="B45" s="158" t="s">
        <v>1532</v>
      </c>
      <c r="C45" s="158">
        <v>8</v>
      </c>
      <c r="D45" s="158">
        <v>8</v>
      </c>
      <c r="E45" s="158" t="s">
        <v>1495</v>
      </c>
      <c r="F45" s="158" t="s">
        <v>1478</v>
      </c>
      <c r="G45" s="158">
        <v>103</v>
      </c>
      <c r="H45" s="158">
        <v>47.69</v>
      </c>
      <c r="I45" s="158"/>
      <c r="J45" s="158"/>
      <c r="K45" s="158"/>
      <c r="L45" s="159" t="str">
        <f t="shared" si="1"/>
        <v>Elita Parszuto &amp; Ross Milbourne</v>
      </c>
    </row>
    <row r="46" spans="2:12" x14ac:dyDescent="0.2">
      <c r="B46" s="158" t="s">
        <v>1532</v>
      </c>
      <c r="C46" s="158">
        <v>9</v>
      </c>
      <c r="D46" s="158">
        <v>3</v>
      </c>
      <c r="E46" s="158" t="s">
        <v>1467</v>
      </c>
      <c r="F46" s="158" t="s">
        <v>1458</v>
      </c>
      <c r="G46" s="158">
        <v>83</v>
      </c>
      <c r="H46" s="158">
        <v>38.43</v>
      </c>
      <c r="I46" s="158"/>
      <c r="J46" s="158"/>
      <c r="K46" s="158"/>
      <c r="L46" s="159" t="str">
        <f t="shared" si="1"/>
        <v>Margaret Callan &amp; Sue Tooth</v>
      </c>
    </row>
    <row r="47" spans="2:12" x14ac:dyDescent="0.2">
      <c r="B47" s="158" t="s">
        <v>1532</v>
      </c>
      <c r="C47" s="158">
        <v>10</v>
      </c>
      <c r="D47" s="158">
        <v>7</v>
      </c>
      <c r="E47" s="158" t="s">
        <v>1530</v>
      </c>
      <c r="F47" s="158" t="s">
        <v>1457</v>
      </c>
      <c r="G47" s="158">
        <v>76</v>
      </c>
      <c r="H47" s="158">
        <v>35.19</v>
      </c>
      <c r="I47" s="158"/>
      <c r="J47" s="158">
        <v>1</v>
      </c>
      <c r="K47" s="158"/>
      <c r="L47" s="159" t="str">
        <f t="shared" si="1"/>
        <v>Cheryl Rascionato &amp; Kevin Tant</v>
      </c>
    </row>
    <row r="48" spans="2:12" x14ac:dyDescent="0.2">
      <c r="B48" s="158" t="s">
        <v>1536</v>
      </c>
      <c r="C48" s="158">
        <v>1</v>
      </c>
      <c r="D48" s="158">
        <v>15</v>
      </c>
      <c r="E48" s="158" t="s">
        <v>1479</v>
      </c>
      <c r="F48" s="158" t="s">
        <v>1496</v>
      </c>
      <c r="G48" s="158">
        <v>324.64</v>
      </c>
      <c r="H48" s="158">
        <v>61.48</v>
      </c>
      <c r="I48" s="158">
        <v>1.04</v>
      </c>
      <c r="J48" s="158"/>
      <c r="K48" s="158"/>
      <c r="L48" s="159" t="str">
        <f t="shared" si="1"/>
        <v>Carole Cluney &amp; Neil Duffy</v>
      </c>
    </row>
    <row r="49" spans="2:12" x14ac:dyDescent="0.2">
      <c r="B49" s="158" t="s">
        <v>1536</v>
      </c>
      <c r="C49" s="158">
        <v>2</v>
      </c>
      <c r="D49" s="158">
        <v>19</v>
      </c>
      <c r="E49" s="158" t="s">
        <v>1464</v>
      </c>
      <c r="F49" s="158" t="s">
        <v>1492</v>
      </c>
      <c r="G49" s="158">
        <v>305.08999999999997</v>
      </c>
      <c r="H49" s="158">
        <v>57.78</v>
      </c>
      <c r="I49" s="158">
        <v>0.73</v>
      </c>
      <c r="J49" s="158"/>
      <c r="K49" s="158"/>
      <c r="L49" s="159" t="str">
        <f t="shared" si="1"/>
        <v>Bob Jones &amp; David Lardner</v>
      </c>
    </row>
    <row r="50" spans="2:12" x14ac:dyDescent="0.2">
      <c r="B50" s="158" t="s">
        <v>1536</v>
      </c>
      <c r="C50" s="158">
        <v>3</v>
      </c>
      <c r="D50" s="158">
        <v>13</v>
      </c>
      <c r="E50" s="158" t="s">
        <v>1494</v>
      </c>
      <c r="F50" s="158" t="s">
        <v>1466</v>
      </c>
      <c r="G50" s="158">
        <v>304.16000000000003</v>
      </c>
      <c r="H50" s="158">
        <v>57.61</v>
      </c>
      <c r="I50" s="158">
        <v>0.52</v>
      </c>
      <c r="J50" s="158"/>
      <c r="K50" s="158"/>
      <c r="L50" s="159" t="str">
        <f t="shared" si="1"/>
        <v>Robin Lardner &amp; Susanne Dillon</v>
      </c>
    </row>
    <row r="51" spans="2:12" x14ac:dyDescent="0.2">
      <c r="B51" s="158" t="s">
        <v>1536</v>
      </c>
      <c r="C51" s="158">
        <v>4</v>
      </c>
      <c r="D51" s="158">
        <v>2</v>
      </c>
      <c r="E51" s="158" t="s">
        <v>1459</v>
      </c>
      <c r="F51" s="158" t="s">
        <v>1537</v>
      </c>
      <c r="G51" s="158">
        <v>302.97000000000003</v>
      </c>
      <c r="H51" s="158">
        <v>57.38</v>
      </c>
      <c r="I51" s="158">
        <v>0.35</v>
      </c>
      <c r="J51" s="158"/>
      <c r="K51" s="158"/>
      <c r="L51" s="159" t="str">
        <f t="shared" si="1"/>
        <v>Liz Sylvester &amp; Lyn Willett</v>
      </c>
    </row>
    <row r="52" spans="2:12" x14ac:dyDescent="0.2">
      <c r="B52" s="158" t="s">
        <v>1536</v>
      </c>
      <c r="C52" s="158">
        <v>5</v>
      </c>
      <c r="D52" s="158">
        <v>17</v>
      </c>
      <c r="E52" s="158" t="s">
        <v>1451</v>
      </c>
      <c r="F52" s="158" t="s">
        <v>1538</v>
      </c>
      <c r="G52" s="158">
        <v>298.91000000000003</v>
      </c>
      <c r="H52" s="158">
        <v>56.61</v>
      </c>
      <c r="I52" s="158">
        <v>0.26</v>
      </c>
      <c r="J52" s="158"/>
      <c r="K52" s="158"/>
      <c r="L52" s="159" t="str">
        <f t="shared" si="1"/>
        <v>Adrian Le &amp; Danica Nikolovski</v>
      </c>
    </row>
    <row r="53" spans="2:12" x14ac:dyDescent="0.2">
      <c r="B53" s="158" t="s">
        <v>1536</v>
      </c>
      <c r="C53" s="158">
        <v>6</v>
      </c>
      <c r="D53" s="158">
        <v>5</v>
      </c>
      <c r="E53" s="158" t="s">
        <v>1495</v>
      </c>
      <c r="F53" s="158" t="s">
        <v>1460</v>
      </c>
      <c r="G53" s="158">
        <v>297.72000000000003</v>
      </c>
      <c r="H53" s="158">
        <v>56.39</v>
      </c>
      <c r="I53" s="158">
        <v>0.21</v>
      </c>
      <c r="J53" s="158"/>
      <c r="K53" s="158"/>
      <c r="L53" s="159" t="str">
        <f t="shared" si="1"/>
        <v>Elita Parszuto &amp; Lauri Perino</v>
      </c>
    </row>
    <row r="54" spans="2:12" x14ac:dyDescent="0.2">
      <c r="B54" s="158" t="s">
        <v>1536</v>
      </c>
      <c r="C54" s="158">
        <v>7</v>
      </c>
      <c r="D54" s="158">
        <v>12</v>
      </c>
      <c r="E54" s="158" t="s">
        <v>1452</v>
      </c>
      <c r="F54" s="158" t="s">
        <v>1485</v>
      </c>
      <c r="G54" s="158">
        <v>292.16000000000003</v>
      </c>
      <c r="H54" s="158">
        <v>55.33</v>
      </c>
      <c r="I54" s="158">
        <v>0.17</v>
      </c>
      <c r="J54" s="158"/>
      <c r="K54" s="158"/>
      <c r="L54" s="159" t="str">
        <f t="shared" si="1"/>
        <v>Karma Parker &amp; Moira Heath</v>
      </c>
    </row>
    <row r="55" spans="2:12" x14ac:dyDescent="0.2">
      <c r="B55" s="158" t="s">
        <v>1536</v>
      </c>
      <c r="C55" s="158">
        <v>8</v>
      </c>
      <c r="D55" s="158">
        <v>8</v>
      </c>
      <c r="E55" s="158" t="s">
        <v>1539</v>
      </c>
      <c r="F55" s="158" t="s">
        <v>1478</v>
      </c>
      <c r="G55" s="158">
        <v>281.06</v>
      </c>
      <c r="H55" s="158">
        <v>53.23</v>
      </c>
      <c r="I55" s="158">
        <v>0.15</v>
      </c>
      <c r="J55" s="158"/>
      <c r="K55" s="158"/>
      <c r="L55" s="159" t="str">
        <f t="shared" si="1"/>
        <v>Margaret Allen &amp; Ross Milbourne</v>
      </c>
    </row>
    <row r="56" spans="2:12" x14ac:dyDescent="0.2">
      <c r="B56" s="158" t="s">
        <v>1536</v>
      </c>
      <c r="C56" s="158">
        <v>9</v>
      </c>
      <c r="D56" s="158">
        <v>18</v>
      </c>
      <c r="E56" s="158" t="s">
        <v>1455</v>
      </c>
      <c r="F56" s="158" t="s">
        <v>1450</v>
      </c>
      <c r="G56" s="158">
        <v>280</v>
      </c>
      <c r="H56" s="158">
        <v>53.03</v>
      </c>
      <c r="I56" s="158">
        <v>0.13</v>
      </c>
      <c r="J56" s="158"/>
      <c r="K56" s="158"/>
      <c r="L56" s="159" t="str">
        <f t="shared" si="1"/>
        <v>Barb Mansfield &amp; Roslyn Hughes</v>
      </c>
    </row>
    <row r="57" spans="2:12" x14ac:dyDescent="0.2">
      <c r="B57" s="158" t="s">
        <v>1536</v>
      </c>
      <c r="C57" s="158">
        <v>10</v>
      </c>
      <c r="D57" s="158">
        <v>21</v>
      </c>
      <c r="E57" s="158" t="s">
        <v>1473</v>
      </c>
      <c r="F57" s="158" t="s">
        <v>1535</v>
      </c>
      <c r="G57" s="158">
        <v>279</v>
      </c>
      <c r="H57" s="158">
        <v>52.84</v>
      </c>
      <c r="I57" s="158">
        <v>0.12</v>
      </c>
      <c r="J57" s="158"/>
      <c r="K57" s="158"/>
      <c r="L57" s="159" t="str">
        <f t="shared" si="1"/>
        <v>Bruce Wiggins &amp; Peter Culham</v>
      </c>
    </row>
    <row r="58" spans="2:12" x14ac:dyDescent="0.2">
      <c r="B58" s="158" t="s">
        <v>1536</v>
      </c>
      <c r="C58" s="158">
        <v>11</v>
      </c>
      <c r="D58" s="158">
        <v>3</v>
      </c>
      <c r="E58" s="158" t="s">
        <v>1498</v>
      </c>
      <c r="F58" s="158" t="s">
        <v>1518</v>
      </c>
      <c r="G58" s="158">
        <v>272.43</v>
      </c>
      <c r="H58" s="158">
        <v>51.6</v>
      </c>
      <c r="I58" s="158">
        <v>0.1</v>
      </c>
      <c r="J58" s="158"/>
      <c r="K58" s="158"/>
      <c r="L58" s="159" t="str">
        <f t="shared" si="1"/>
        <v>Ken Harrison &amp; Tony Rascionato</v>
      </c>
    </row>
    <row r="59" spans="2:12" x14ac:dyDescent="0.2">
      <c r="B59" s="158" t="s">
        <v>1536</v>
      </c>
      <c r="C59" s="158">
        <v>12</v>
      </c>
      <c r="D59" s="158">
        <v>11</v>
      </c>
      <c r="E59" s="158" t="s">
        <v>1469</v>
      </c>
      <c r="F59" s="158" t="s">
        <v>1472</v>
      </c>
      <c r="G59" s="158">
        <v>264</v>
      </c>
      <c r="H59" s="158">
        <v>50</v>
      </c>
      <c r="I59" s="158">
        <v>0.09</v>
      </c>
      <c r="J59" s="158">
        <v>1</v>
      </c>
      <c r="K59" s="158"/>
      <c r="L59" s="159" t="str">
        <f t="shared" si="1"/>
        <v>Dennis Gullan &amp; Susan Bateman</v>
      </c>
    </row>
    <row r="60" spans="2:12" x14ac:dyDescent="0.2">
      <c r="B60" s="158" t="s">
        <v>1536</v>
      </c>
      <c r="C60" s="158">
        <v>13</v>
      </c>
      <c r="D60" s="158">
        <v>16</v>
      </c>
      <c r="E60" s="158" t="s">
        <v>1480</v>
      </c>
      <c r="F60" s="158" t="s">
        <v>1506</v>
      </c>
      <c r="G60" s="158">
        <v>256.64</v>
      </c>
      <c r="H60" s="158">
        <v>48.61</v>
      </c>
      <c r="I60" s="158"/>
      <c r="J60" s="158"/>
      <c r="K60" s="158"/>
      <c r="L60" s="159" t="str">
        <f t="shared" si="1"/>
        <v>Liz Baker &amp; Sylvia Stone</v>
      </c>
    </row>
    <row r="61" spans="2:12" x14ac:dyDescent="0.2">
      <c r="B61" s="158" t="s">
        <v>1536</v>
      </c>
      <c r="C61" s="158">
        <v>14</v>
      </c>
      <c r="D61" s="158">
        <v>24</v>
      </c>
      <c r="E61" s="158" t="s">
        <v>1505</v>
      </c>
      <c r="F61" s="158" t="s">
        <v>1540</v>
      </c>
      <c r="G61" s="158">
        <v>255.09</v>
      </c>
      <c r="H61" s="158">
        <v>48.31</v>
      </c>
      <c r="I61" s="158"/>
      <c r="J61" s="158"/>
      <c r="K61" s="158"/>
      <c r="L61" s="159" t="str">
        <f t="shared" si="1"/>
        <v>Mary Buckley &amp; Pennie Tyrrell</v>
      </c>
    </row>
    <row r="62" spans="2:12" x14ac:dyDescent="0.2">
      <c r="B62" s="158" t="s">
        <v>1536</v>
      </c>
      <c r="C62" s="158">
        <v>15</v>
      </c>
      <c r="D62" s="158">
        <v>23</v>
      </c>
      <c r="E62" s="158" t="s">
        <v>1490</v>
      </c>
      <c r="F62" s="158" t="s">
        <v>1533</v>
      </c>
      <c r="G62" s="158">
        <v>253.91</v>
      </c>
      <c r="H62" s="158">
        <v>48.09</v>
      </c>
      <c r="I62" s="158"/>
      <c r="J62" s="158"/>
      <c r="K62" s="158"/>
      <c r="L62" s="159" t="str">
        <f t="shared" si="1"/>
        <v>Glenice De Montemas &amp; Leigh Taylor</v>
      </c>
    </row>
    <row r="63" spans="2:12" x14ac:dyDescent="0.2">
      <c r="B63" s="158" t="s">
        <v>1536</v>
      </c>
      <c r="C63" s="158">
        <v>16</v>
      </c>
      <c r="D63" s="158">
        <v>22</v>
      </c>
      <c r="E63" s="158" t="s">
        <v>1458</v>
      </c>
      <c r="F63" s="158" t="s">
        <v>1489</v>
      </c>
      <c r="G63" s="158">
        <v>250.82</v>
      </c>
      <c r="H63" s="158">
        <v>47.5</v>
      </c>
      <c r="I63" s="158"/>
      <c r="J63" s="158"/>
      <c r="K63" s="158"/>
      <c r="L63" s="159" t="str">
        <f t="shared" si="1"/>
        <v>Sue Tooth &amp; Susan Jones</v>
      </c>
    </row>
    <row r="64" spans="2:12" x14ac:dyDescent="0.2">
      <c r="B64" s="158" t="s">
        <v>1536</v>
      </c>
      <c r="C64" s="158">
        <v>17</v>
      </c>
      <c r="D64" s="158">
        <v>26</v>
      </c>
      <c r="E64" s="158" t="s">
        <v>1541</v>
      </c>
      <c r="F64" s="158" t="s">
        <v>1446</v>
      </c>
      <c r="G64" s="158">
        <v>250.55</v>
      </c>
      <c r="H64" s="158">
        <v>47.45</v>
      </c>
      <c r="I64" s="158"/>
      <c r="J64" s="158"/>
      <c r="K64" s="158"/>
      <c r="L64" s="159" t="str">
        <f t="shared" si="1"/>
        <v>Gary Parker &amp; Greg Stone</v>
      </c>
    </row>
    <row r="65" spans="2:12" x14ac:dyDescent="0.2">
      <c r="B65" s="158" t="s">
        <v>1536</v>
      </c>
      <c r="C65" s="158">
        <v>18</v>
      </c>
      <c r="D65" s="158">
        <v>1</v>
      </c>
      <c r="E65" s="158" t="s">
        <v>1507</v>
      </c>
      <c r="F65" s="158" t="s">
        <v>1457</v>
      </c>
      <c r="G65" s="158">
        <v>246.54</v>
      </c>
      <c r="H65" s="158">
        <v>46.69</v>
      </c>
      <c r="I65" s="158"/>
      <c r="J65" s="158"/>
      <c r="K65" s="158"/>
      <c r="L65" s="159" t="str">
        <f t="shared" si="1"/>
        <v>Ian Willett &amp; Kevin Tant</v>
      </c>
    </row>
    <row r="66" spans="2:12" x14ac:dyDescent="0.2">
      <c r="B66" s="158" t="s">
        <v>1536</v>
      </c>
      <c r="C66" s="158">
        <v>19</v>
      </c>
      <c r="D66" s="158">
        <v>7</v>
      </c>
      <c r="E66" s="158" t="s">
        <v>1468</v>
      </c>
      <c r="F66" s="158" t="s">
        <v>1488</v>
      </c>
      <c r="G66" s="158">
        <v>243.77</v>
      </c>
      <c r="H66" s="158">
        <v>46.17</v>
      </c>
      <c r="I66" s="158"/>
      <c r="J66" s="158"/>
      <c r="K66" s="158"/>
      <c r="L66" s="159" t="str">
        <f t="shared" si="1"/>
        <v>Jill De Friend &amp; Tony Rolfe</v>
      </c>
    </row>
    <row r="67" spans="2:12" x14ac:dyDescent="0.2">
      <c r="B67" s="158" t="s">
        <v>1536</v>
      </c>
      <c r="C67" s="158">
        <v>20</v>
      </c>
      <c r="D67" s="158">
        <v>14</v>
      </c>
      <c r="E67" s="158" t="s">
        <v>1504</v>
      </c>
      <c r="F67" s="158" t="s">
        <v>1475</v>
      </c>
      <c r="G67" s="158">
        <v>237.09</v>
      </c>
      <c r="H67" s="158">
        <v>44.9</v>
      </c>
      <c r="I67" s="158"/>
      <c r="J67" s="158"/>
      <c r="K67" s="158"/>
      <c r="L67" s="159" t="str">
        <f t="shared" ref="L67:L98" si="2">IF(E67="","",IF(E67&lt;F67,PROPER(E67)&amp;" &amp; "&amp;PROPER(F67),PROPER(F67)&amp;" &amp; "&amp;PROPER(E67)))</f>
        <v>Carolyn Barrett &amp; Faye Thomson</v>
      </c>
    </row>
    <row r="68" spans="2:12" x14ac:dyDescent="0.2">
      <c r="B68" s="158" t="s">
        <v>1536</v>
      </c>
      <c r="C68" s="158">
        <v>21</v>
      </c>
      <c r="D68" s="158">
        <v>9</v>
      </c>
      <c r="E68" s="158" t="s">
        <v>1471</v>
      </c>
      <c r="F68" s="158" t="s">
        <v>1463</v>
      </c>
      <c r="G68" s="158">
        <v>233.35</v>
      </c>
      <c r="H68" s="158">
        <v>44.2</v>
      </c>
      <c r="I68" s="158"/>
      <c r="J68" s="158"/>
      <c r="K68" s="158"/>
      <c r="L68" s="159" t="str">
        <f t="shared" si="2"/>
        <v>Lucy Robinson &amp; Narelle Zappas</v>
      </c>
    </row>
    <row r="69" spans="2:12" x14ac:dyDescent="0.2">
      <c r="B69" s="158" t="s">
        <v>1536</v>
      </c>
      <c r="C69" s="158">
        <v>22</v>
      </c>
      <c r="D69" s="158">
        <v>6</v>
      </c>
      <c r="E69" s="158" t="s">
        <v>1542</v>
      </c>
      <c r="F69" s="158" t="s">
        <v>1474</v>
      </c>
      <c r="G69" s="158">
        <v>224.03</v>
      </c>
      <c r="H69" s="158">
        <v>42.43</v>
      </c>
      <c r="I69" s="158"/>
      <c r="J69" s="158"/>
      <c r="K69" s="158"/>
      <c r="L69" s="159" t="str">
        <f t="shared" si="2"/>
        <v>Deborah Huish &amp; Kim Mcelhinney</v>
      </c>
    </row>
    <row r="70" spans="2:12" x14ac:dyDescent="0.2">
      <c r="B70" s="158" t="s">
        <v>1536</v>
      </c>
      <c r="C70" s="158">
        <v>23</v>
      </c>
      <c r="D70" s="158">
        <v>20</v>
      </c>
      <c r="E70" s="158" t="s">
        <v>1543</v>
      </c>
      <c r="F70" s="158" t="s">
        <v>1515</v>
      </c>
      <c r="G70" s="158">
        <v>222.82</v>
      </c>
      <c r="H70" s="158">
        <v>42.2</v>
      </c>
      <c r="I70" s="158"/>
      <c r="J70" s="158"/>
      <c r="K70" s="158"/>
      <c r="L70" s="159" t="str">
        <f t="shared" si="2"/>
        <v>Alan Foreman &amp; George Palavestra</v>
      </c>
    </row>
    <row r="71" spans="2:12" x14ac:dyDescent="0.2">
      <c r="B71" s="158" t="s">
        <v>1536</v>
      </c>
      <c r="C71" s="158">
        <v>24</v>
      </c>
      <c r="D71" s="158">
        <v>4</v>
      </c>
      <c r="E71" s="158" t="s">
        <v>1530</v>
      </c>
      <c r="F71" s="158" t="s">
        <v>1509</v>
      </c>
      <c r="G71" s="158">
        <v>209.45</v>
      </c>
      <c r="H71" s="158">
        <v>39.67</v>
      </c>
      <c r="I71" s="158"/>
      <c r="J71" s="158"/>
      <c r="K71" s="158"/>
      <c r="L71" s="159" t="str">
        <f t="shared" si="2"/>
        <v>Cheryl Rascionato &amp; Michael Mctiernan</v>
      </c>
    </row>
    <row r="72" spans="2:12" x14ac:dyDescent="0.2">
      <c r="B72" s="158" t="s">
        <v>1536</v>
      </c>
      <c r="C72" s="158">
        <v>24</v>
      </c>
      <c r="D72" s="158">
        <v>10</v>
      </c>
      <c r="E72" s="158" t="s">
        <v>1456</v>
      </c>
      <c r="F72" s="158" t="s">
        <v>1453</v>
      </c>
      <c r="G72" s="158">
        <v>209.55</v>
      </c>
      <c r="H72" s="158">
        <v>39.69</v>
      </c>
      <c r="I72" s="158"/>
      <c r="J72" s="158"/>
      <c r="K72" s="158"/>
      <c r="L72" s="159" t="str">
        <f t="shared" si="2"/>
        <v>Jan Titcombe &amp; John Reid</v>
      </c>
    </row>
    <row r="73" spans="2:12" x14ac:dyDescent="0.2">
      <c r="B73" s="158" t="s">
        <v>1531</v>
      </c>
      <c r="C73" s="158">
        <v>1</v>
      </c>
      <c r="D73" s="158" t="s">
        <v>1511</v>
      </c>
      <c r="E73" s="158" t="s">
        <v>1464</v>
      </c>
      <c r="F73" s="158" t="s">
        <v>1473</v>
      </c>
      <c r="G73" s="158">
        <v>192</v>
      </c>
      <c r="H73" s="158">
        <v>57.14</v>
      </c>
      <c r="I73" s="158">
        <v>0.24</v>
      </c>
      <c r="J73" s="158">
        <v>2</v>
      </c>
      <c r="K73" s="158"/>
      <c r="L73" s="159" t="str">
        <f t="shared" si="2"/>
        <v>David Lardner &amp; Peter Culham</v>
      </c>
    </row>
    <row r="74" spans="2:12" x14ac:dyDescent="0.2">
      <c r="B74" s="158" t="s">
        <v>1531</v>
      </c>
      <c r="C74" s="158">
        <v>2</v>
      </c>
      <c r="D74" s="158" t="s">
        <v>1512</v>
      </c>
      <c r="E74" s="158" t="s">
        <v>1458</v>
      </c>
      <c r="F74" s="158" t="s">
        <v>1449</v>
      </c>
      <c r="G74" s="158">
        <v>188</v>
      </c>
      <c r="H74" s="158">
        <v>55.95</v>
      </c>
      <c r="I74" s="158">
        <v>0.17</v>
      </c>
      <c r="J74" s="158"/>
      <c r="K74" s="158"/>
      <c r="L74" s="159" t="str">
        <f t="shared" si="2"/>
        <v>Jen Langley &amp; Sue Tooth</v>
      </c>
    </row>
    <row r="75" spans="2:12" x14ac:dyDescent="0.2">
      <c r="B75" s="158" t="s">
        <v>1531</v>
      </c>
      <c r="C75" s="158">
        <v>3</v>
      </c>
      <c r="D75" s="158" t="s">
        <v>1513</v>
      </c>
      <c r="E75" s="158" t="s">
        <v>1446</v>
      </c>
      <c r="F75" s="158" t="s">
        <v>1453</v>
      </c>
      <c r="G75" s="158">
        <v>185</v>
      </c>
      <c r="H75" s="158">
        <v>55.06</v>
      </c>
      <c r="I75" s="158">
        <v>0.12</v>
      </c>
      <c r="J75" s="158">
        <v>1</v>
      </c>
      <c r="K75" s="158"/>
      <c r="L75" s="159" t="str">
        <f t="shared" si="2"/>
        <v>Gary Parker &amp; John Reid</v>
      </c>
    </row>
    <row r="76" spans="2:12" x14ac:dyDescent="0.2">
      <c r="B76" s="158" t="s">
        <v>1531</v>
      </c>
      <c r="C76" s="158">
        <v>4</v>
      </c>
      <c r="D76" s="158" t="s">
        <v>1514</v>
      </c>
      <c r="E76" s="158" t="s">
        <v>1452</v>
      </c>
      <c r="F76" s="158" t="s">
        <v>1515</v>
      </c>
      <c r="G76" s="158">
        <v>172</v>
      </c>
      <c r="H76" s="158">
        <v>51.19</v>
      </c>
      <c r="I76" s="158">
        <v>0.08</v>
      </c>
      <c r="J76" s="158"/>
      <c r="K76" s="158"/>
      <c r="L76" s="159" t="str">
        <f t="shared" si="2"/>
        <v>Alan Foreman &amp; Karma Parker</v>
      </c>
    </row>
    <row r="77" spans="2:12" x14ac:dyDescent="0.2">
      <c r="B77" s="158" t="s">
        <v>1531</v>
      </c>
      <c r="C77" s="158">
        <v>5</v>
      </c>
      <c r="D77" s="158" t="s">
        <v>1516</v>
      </c>
      <c r="E77" s="158" t="s">
        <v>1495</v>
      </c>
      <c r="F77" s="158" t="s">
        <v>1496</v>
      </c>
      <c r="G77" s="158">
        <v>167</v>
      </c>
      <c r="H77" s="158">
        <v>49.7</v>
      </c>
      <c r="I77" s="158"/>
      <c r="J77" s="158"/>
      <c r="K77" s="158"/>
      <c r="L77" s="159" t="str">
        <f t="shared" si="2"/>
        <v>Carole Cluney &amp; Elita Parszuto</v>
      </c>
    </row>
    <row r="78" spans="2:12" x14ac:dyDescent="0.2">
      <c r="B78" s="158" t="s">
        <v>1531</v>
      </c>
      <c r="C78" s="158">
        <v>6</v>
      </c>
      <c r="D78" s="158" t="s">
        <v>1517</v>
      </c>
      <c r="E78" s="158" t="s">
        <v>1483</v>
      </c>
      <c r="F78" s="158" t="s">
        <v>1518</v>
      </c>
      <c r="G78" s="158">
        <v>153</v>
      </c>
      <c r="H78" s="158">
        <v>45.54</v>
      </c>
      <c r="I78" s="158"/>
      <c r="J78" s="158"/>
      <c r="K78" s="158"/>
      <c r="L78" s="159" t="str">
        <f t="shared" si="2"/>
        <v>Rae Duffy &amp; Tony Rascionato</v>
      </c>
    </row>
    <row r="79" spans="2:12" x14ac:dyDescent="0.2">
      <c r="B79" s="158" t="s">
        <v>1531</v>
      </c>
      <c r="C79" s="158">
        <v>7</v>
      </c>
      <c r="D79" s="158" t="s">
        <v>1519</v>
      </c>
      <c r="E79" s="158" t="s">
        <v>1520</v>
      </c>
      <c r="F79" s="158" t="s">
        <v>1448</v>
      </c>
      <c r="G79" s="158">
        <v>149</v>
      </c>
      <c r="H79" s="158">
        <v>44.35</v>
      </c>
      <c r="I79" s="158"/>
      <c r="J79" s="158"/>
      <c r="K79" s="158"/>
      <c r="L79" s="159" t="str">
        <f t="shared" si="2"/>
        <v>Lyn Gribble &amp; Peggy Ayers</v>
      </c>
    </row>
    <row r="80" spans="2:12" x14ac:dyDescent="0.2">
      <c r="B80" s="158" t="s">
        <v>1531</v>
      </c>
      <c r="C80" s="158">
        <v>8</v>
      </c>
      <c r="D80" s="158" t="s">
        <v>1521</v>
      </c>
      <c r="E80" s="158" t="s">
        <v>1472</v>
      </c>
      <c r="F80" s="158" t="s">
        <v>1490</v>
      </c>
      <c r="G80" s="158">
        <v>138</v>
      </c>
      <c r="H80" s="158">
        <v>41.07</v>
      </c>
      <c r="I80" s="158"/>
      <c r="J80" s="158"/>
      <c r="K80" s="158"/>
      <c r="L80" s="159" t="str">
        <f t="shared" si="2"/>
        <v>Dennis Gullan &amp; Glenice De Montemas</v>
      </c>
    </row>
    <row r="81" spans="2:12" x14ac:dyDescent="0.2">
      <c r="B81" s="158" t="s">
        <v>1531</v>
      </c>
      <c r="C81" s="158">
        <v>1</v>
      </c>
      <c r="D81" s="158" t="s">
        <v>1522</v>
      </c>
      <c r="E81" s="158" t="s">
        <v>1484</v>
      </c>
      <c r="F81" s="158" t="s">
        <v>1450</v>
      </c>
      <c r="G81" s="158">
        <v>207</v>
      </c>
      <c r="H81" s="158">
        <v>61.61</v>
      </c>
      <c r="I81" s="158">
        <v>0.24</v>
      </c>
      <c r="J81" s="158"/>
      <c r="K81" s="158"/>
      <c r="L81" s="159" t="str">
        <f t="shared" si="2"/>
        <v>Barb Mansfield &amp; Rowena Barton</v>
      </c>
    </row>
    <row r="82" spans="2:12" x14ac:dyDescent="0.2">
      <c r="B82" s="158" t="s">
        <v>1531</v>
      </c>
      <c r="C82" s="158">
        <v>2</v>
      </c>
      <c r="D82" s="158" t="s">
        <v>1523</v>
      </c>
      <c r="E82" s="158" t="s">
        <v>1457</v>
      </c>
      <c r="F82" s="158" t="s">
        <v>1482</v>
      </c>
      <c r="G82" s="158">
        <v>192</v>
      </c>
      <c r="H82" s="158">
        <v>57.14</v>
      </c>
      <c r="I82" s="158">
        <v>0.17</v>
      </c>
      <c r="J82" s="158"/>
      <c r="K82" s="158"/>
      <c r="L82" s="159" t="str">
        <f t="shared" si="2"/>
        <v>Kevin Tant &amp; Valerie Reed</v>
      </c>
    </row>
    <row r="83" spans="2:12" x14ac:dyDescent="0.2">
      <c r="B83" s="158" t="s">
        <v>1531</v>
      </c>
      <c r="C83" s="158">
        <v>3</v>
      </c>
      <c r="D83" s="158" t="s">
        <v>1524</v>
      </c>
      <c r="E83" s="158" t="s">
        <v>1466</v>
      </c>
      <c r="F83" s="158" t="s">
        <v>1447</v>
      </c>
      <c r="G83" s="158">
        <v>179</v>
      </c>
      <c r="H83" s="158">
        <v>53.27</v>
      </c>
      <c r="I83" s="158">
        <v>0.12</v>
      </c>
      <c r="J83" s="158"/>
      <c r="K83" s="158"/>
      <c r="L83" s="159" t="str">
        <f t="shared" si="2"/>
        <v>Graham Evans &amp; Robin Lardner</v>
      </c>
    </row>
    <row r="84" spans="2:12" x14ac:dyDescent="0.2">
      <c r="B84" s="158" t="s">
        <v>1531</v>
      </c>
      <c r="C84" s="158">
        <v>4</v>
      </c>
      <c r="D84" s="158" t="s">
        <v>1525</v>
      </c>
      <c r="E84" s="158" t="s">
        <v>1468</v>
      </c>
      <c r="F84" s="158" t="s">
        <v>1478</v>
      </c>
      <c r="G84" s="158">
        <v>172</v>
      </c>
      <c r="H84" s="158">
        <v>51.19</v>
      </c>
      <c r="I84" s="158">
        <v>0.08</v>
      </c>
      <c r="J84" s="158"/>
      <c r="K84" s="158"/>
      <c r="L84" s="159" t="str">
        <f t="shared" si="2"/>
        <v>Jill De Friend &amp; Ross Milbourne</v>
      </c>
    </row>
    <row r="85" spans="2:12" x14ac:dyDescent="0.2">
      <c r="B85" s="158" t="s">
        <v>1531</v>
      </c>
      <c r="C85" s="158">
        <v>5</v>
      </c>
      <c r="D85" s="158" t="s">
        <v>1526</v>
      </c>
      <c r="E85" s="158" t="s">
        <v>1461</v>
      </c>
      <c r="F85" s="158" t="s">
        <v>1488</v>
      </c>
      <c r="G85" s="158">
        <v>164</v>
      </c>
      <c r="H85" s="158">
        <v>48.81</v>
      </c>
      <c r="I85" s="158"/>
      <c r="J85" s="158"/>
      <c r="K85" s="158"/>
      <c r="L85" s="159" t="str">
        <f t="shared" si="2"/>
        <v>Donna Molloy &amp; Tony Rolfe</v>
      </c>
    </row>
    <row r="86" spans="2:12" x14ac:dyDescent="0.2">
      <c r="B86" s="158" t="s">
        <v>1531</v>
      </c>
      <c r="C86" s="158">
        <v>6</v>
      </c>
      <c r="D86" s="158" t="s">
        <v>1527</v>
      </c>
      <c r="E86" s="158" t="s">
        <v>1479</v>
      </c>
      <c r="F86" s="158" t="s">
        <v>1475</v>
      </c>
      <c r="G86" s="158">
        <v>154</v>
      </c>
      <c r="H86" s="158">
        <v>45.83</v>
      </c>
      <c r="I86" s="158"/>
      <c r="J86" s="158"/>
      <c r="K86" s="158"/>
      <c r="L86" s="159" t="str">
        <f t="shared" si="2"/>
        <v>Faye Thomson &amp; Neil Duffy</v>
      </c>
    </row>
    <row r="87" spans="2:12" x14ac:dyDescent="0.2">
      <c r="B87" s="158" t="s">
        <v>1531</v>
      </c>
      <c r="C87" s="158">
        <v>7</v>
      </c>
      <c r="D87" s="158" t="s">
        <v>1528</v>
      </c>
      <c r="E87" s="158" t="s">
        <v>1467</v>
      </c>
      <c r="F87" s="158" t="s">
        <v>1485</v>
      </c>
      <c r="G87" s="158">
        <v>153</v>
      </c>
      <c r="H87" s="158">
        <v>45.54</v>
      </c>
      <c r="I87" s="158"/>
      <c r="J87" s="158"/>
      <c r="K87" s="158"/>
      <c r="L87" s="159" t="str">
        <f t="shared" si="2"/>
        <v>Margaret Callan &amp; Moira Heath</v>
      </c>
    </row>
    <row r="88" spans="2:12" x14ac:dyDescent="0.2">
      <c r="B88" s="158" t="s">
        <v>1531</v>
      </c>
      <c r="C88" s="158">
        <v>8</v>
      </c>
      <c r="D88" s="158" t="s">
        <v>1529</v>
      </c>
      <c r="E88" s="158" t="s">
        <v>1530</v>
      </c>
      <c r="F88" s="158" t="s">
        <v>1463</v>
      </c>
      <c r="G88" s="158">
        <v>123</v>
      </c>
      <c r="H88" s="158">
        <v>36.61</v>
      </c>
      <c r="I88" s="158"/>
      <c r="J88" s="158"/>
      <c r="K88" s="158"/>
      <c r="L88" s="159" t="str">
        <f t="shared" si="2"/>
        <v>Cheryl Rascionato &amp; Lucy Robinson</v>
      </c>
    </row>
    <row r="89" spans="2:12" x14ac:dyDescent="0.2">
      <c r="B89" s="158" t="s">
        <v>1487</v>
      </c>
      <c r="C89" s="158">
        <v>1</v>
      </c>
      <c r="D89" s="158">
        <v>9</v>
      </c>
      <c r="E89" s="158" t="s">
        <v>1480</v>
      </c>
      <c r="F89" s="158" t="s">
        <v>1457</v>
      </c>
      <c r="G89" s="158">
        <v>193.85</v>
      </c>
      <c r="H89" s="158">
        <v>57.69</v>
      </c>
      <c r="I89" s="158">
        <v>0.48</v>
      </c>
      <c r="J89" s="158"/>
      <c r="K89" s="158"/>
      <c r="L89" s="159" t="str">
        <f t="shared" si="2"/>
        <v>Kevin Tant &amp; Sylvia Stone</v>
      </c>
    </row>
    <row r="90" spans="2:12" x14ac:dyDescent="0.2">
      <c r="B90" s="158" t="s">
        <v>1487</v>
      </c>
      <c r="C90" s="158">
        <v>2</v>
      </c>
      <c r="D90" s="158">
        <v>8</v>
      </c>
      <c r="E90" s="158" t="s">
        <v>1453</v>
      </c>
      <c r="F90" s="158" t="s">
        <v>1448</v>
      </c>
      <c r="G90" s="158">
        <v>190.62</v>
      </c>
      <c r="H90" s="158">
        <v>56.73</v>
      </c>
      <c r="I90" s="158">
        <v>0.34</v>
      </c>
      <c r="J90" s="158"/>
      <c r="K90" s="158"/>
      <c r="L90" s="159" t="str">
        <f t="shared" si="2"/>
        <v>John Reid &amp; Lyn Gribble</v>
      </c>
    </row>
    <row r="91" spans="2:12" x14ac:dyDescent="0.2">
      <c r="B91" s="158" t="s">
        <v>1487</v>
      </c>
      <c r="C91" s="158">
        <v>3</v>
      </c>
      <c r="D91" s="158">
        <v>12</v>
      </c>
      <c r="E91" s="158" t="s">
        <v>1466</v>
      </c>
      <c r="F91" s="158" t="s">
        <v>1488</v>
      </c>
      <c r="G91" s="158">
        <v>186.31</v>
      </c>
      <c r="H91" s="158">
        <v>55.45</v>
      </c>
      <c r="I91" s="158">
        <v>0.24</v>
      </c>
      <c r="J91" s="158"/>
      <c r="K91" s="158"/>
      <c r="L91" s="159" t="str">
        <f t="shared" si="2"/>
        <v>Robin Lardner &amp; Tony Rolfe</v>
      </c>
    </row>
    <row r="92" spans="2:12" x14ac:dyDescent="0.2">
      <c r="B92" s="158" t="s">
        <v>1487</v>
      </c>
      <c r="C92" s="158">
        <v>4</v>
      </c>
      <c r="D92" s="158">
        <v>7</v>
      </c>
      <c r="E92" s="158" t="s">
        <v>1467</v>
      </c>
      <c r="F92" s="158" t="s">
        <v>1449</v>
      </c>
      <c r="G92" s="158">
        <v>179.85</v>
      </c>
      <c r="H92" s="158">
        <v>53.53</v>
      </c>
      <c r="I92" s="158">
        <v>0.16</v>
      </c>
      <c r="J92" s="158"/>
      <c r="K92" s="158"/>
      <c r="L92" s="159" t="str">
        <f t="shared" si="2"/>
        <v>Jen Langley &amp; Margaret Callan</v>
      </c>
    </row>
    <row r="93" spans="2:12" x14ac:dyDescent="0.2">
      <c r="B93" s="158" t="s">
        <v>1487</v>
      </c>
      <c r="C93" s="158">
        <v>5</v>
      </c>
      <c r="D93" s="158">
        <v>6</v>
      </c>
      <c r="E93" s="158" t="s">
        <v>1464</v>
      </c>
      <c r="F93" s="158" t="s">
        <v>1473</v>
      </c>
      <c r="G93" s="158">
        <v>178.77</v>
      </c>
      <c r="H93" s="158">
        <v>53.21</v>
      </c>
      <c r="I93" s="158">
        <v>0.12</v>
      </c>
      <c r="J93" s="158"/>
      <c r="K93" s="158"/>
      <c r="L93" s="159" t="str">
        <f t="shared" si="2"/>
        <v>David Lardner &amp; Peter Culham</v>
      </c>
    </row>
    <row r="94" spans="2:12" x14ac:dyDescent="0.2">
      <c r="B94" s="158" t="s">
        <v>1487</v>
      </c>
      <c r="C94" s="158">
        <v>6</v>
      </c>
      <c r="D94" s="158">
        <v>14</v>
      </c>
      <c r="E94" s="158" t="s">
        <v>1456</v>
      </c>
      <c r="F94" s="158" t="s">
        <v>1463</v>
      </c>
      <c r="G94" s="158">
        <v>177.69</v>
      </c>
      <c r="H94" s="158">
        <v>52.88</v>
      </c>
      <c r="I94" s="158">
        <v>0.1</v>
      </c>
      <c r="J94" s="158"/>
      <c r="K94" s="158"/>
      <c r="L94" s="159" t="str">
        <f t="shared" si="2"/>
        <v>Jan Titcombe &amp; Lucy Robinson</v>
      </c>
    </row>
    <row r="95" spans="2:12" x14ac:dyDescent="0.2">
      <c r="B95" s="158" t="s">
        <v>1487</v>
      </c>
      <c r="C95" s="158">
        <v>7</v>
      </c>
      <c r="D95" s="158">
        <v>1</v>
      </c>
      <c r="E95" s="158" t="s">
        <v>1489</v>
      </c>
      <c r="F95" s="158" t="s">
        <v>1455</v>
      </c>
      <c r="G95" s="158">
        <v>175.54</v>
      </c>
      <c r="H95" s="158">
        <v>52.24</v>
      </c>
      <c r="I95" s="158">
        <v>0.08</v>
      </c>
      <c r="J95" s="158"/>
      <c r="K95" s="158"/>
      <c r="L95" s="159" t="str">
        <f t="shared" si="2"/>
        <v>Roslyn Hughes &amp; Susan Jones</v>
      </c>
    </row>
    <row r="96" spans="2:12" x14ac:dyDescent="0.2">
      <c r="B96" s="158" t="s">
        <v>1487</v>
      </c>
      <c r="C96" s="158">
        <v>8</v>
      </c>
      <c r="D96" s="158">
        <v>11</v>
      </c>
      <c r="E96" s="158" t="s">
        <v>1468</v>
      </c>
      <c r="F96" s="158" t="s">
        <v>1478</v>
      </c>
      <c r="G96" s="158">
        <v>171.23</v>
      </c>
      <c r="H96" s="158">
        <v>50.96</v>
      </c>
      <c r="I96" s="158"/>
      <c r="J96" s="158"/>
      <c r="K96" s="158"/>
      <c r="L96" s="159" t="str">
        <f t="shared" si="2"/>
        <v>Jill De Friend &amp; Ross Milbourne</v>
      </c>
    </row>
    <row r="97" spans="2:12" x14ac:dyDescent="0.2">
      <c r="B97" s="158" t="s">
        <v>1487</v>
      </c>
      <c r="C97" s="158">
        <v>9</v>
      </c>
      <c r="D97" s="158">
        <v>2</v>
      </c>
      <c r="E97" s="158" t="s">
        <v>1490</v>
      </c>
      <c r="F97" s="158" t="s">
        <v>1491</v>
      </c>
      <c r="G97" s="158">
        <v>169.08</v>
      </c>
      <c r="H97" s="158">
        <v>50.32</v>
      </c>
      <c r="I97" s="158"/>
      <c r="J97" s="158"/>
      <c r="K97" s="158"/>
      <c r="L97" s="159" t="str">
        <f t="shared" si="2"/>
        <v>Glenice De Montemas &amp; Jim Thomas</v>
      </c>
    </row>
    <row r="98" spans="2:12" x14ac:dyDescent="0.2">
      <c r="B98" s="158" t="s">
        <v>1487</v>
      </c>
      <c r="C98" s="158">
        <v>10</v>
      </c>
      <c r="D98" s="158">
        <v>5</v>
      </c>
      <c r="E98" s="158" t="s">
        <v>1461</v>
      </c>
      <c r="F98" s="158" t="s">
        <v>1482</v>
      </c>
      <c r="G98" s="158">
        <v>165.85</v>
      </c>
      <c r="H98" s="158">
        <v>49.36</v>
      </c>
      <c r="I98" s="158"/>
      <c r="J98" s="158"/>
      <c r="K98" s="158"/>
      <c r="L98" s="159" t="str">
        <f t="shared" si="2"/>
        <v>Donna Molloy &amp; Valerie Reed</v>
      </c>
    </row>
    <row r="99" spans="2:12" x14ac:dyDescent="0.2">
      <c r="B99" s="158" t="s">
        <v>1487</v>
      </c>
      <c r="C99" s="158">
        <v>11</v>
      </c>
      <c r="D99" s="158">
        <v>4</v>
      </c>
      <c r="E99" s="158" t="s">
        <v>1472</v>
      </c>
      <c r="F99" s="158" t="s">
        <v>1492</v>
      </c>
      <c r="G99" s="158">
        <v>157.22999999999999</v>
      </c>
      <c r="H99" s="158">
        <v>46.79</v>
      </c>
      <c r="I99" s="158"/>
      <c r="J99" s="158"/>
      <c r="K99" s="158"/>
      <c r="L99" s="159" t="str">
        <f t="shared" ref="L99:L130" si="3">IF(E99="","",IF(E99&lt;F99,PROPER(E99)&amp;" &amp; "&amp;PROPER(F99),PROPER(F99)&amp;" &amp; "&amp;PROPER(E99)))</f>
        <v>Bob Jones &amp; Dennis Gullan</v>
      </c>
    </row>
    <row r="100" spans="2:12" x14ac:dyDescent="0.2">
      <c r="B100" s="158" t="s">
        <v>1487</v>
      </c>
      <c r="C100" s="158">
        <v>12</v>
      </c>
      <c r="D100" s="158">
        <v>10</v>
      </c>
      <c r="E100" s="158" t="s">
        <v>1465</v>
      </c>
      <c r="F100" s="158" t="s">
        <v>1460</v>
      </c>
      <c r="G100" s="158">
        <v>154</v>
      </c>
      <c r="H100" s="158">
        <v>45.83</v>
      </c>
      <c r="I100" s="158"/>
      <c r="J100" s="158"/>
      <c r="K100" s="158"/>
      <c r="L100" s="159" t="str">
        <f t="shared" si="3"/>
        <v>Kris Powell &amp; Lauri Perino</v>
      </c>
    </row>
    <row r="101" spans="2:12" x14ac:dyDescent="0.2">
      <c r="B101" s="158" t="s">
        <v>1487</v>
      </c>
      <c r="C101" s="158">
        <v>13</v>
      </c>
      <c r="D101" s="158">
        <v>3</v>
      </c>
      <c r="E101" s="158" t="s">
        <v>1479</v>
      </c>
      <c r="F101" s="158" t="s">
        <v>1475</v>
      </c>
      <c r="G101" s="158">
        <v>150.77000000000001</v>
      </c>
      <c r="H101" s="158">
        <v>44.87</v>
      </c>
      <c r="I101" s="158"/>
      <c r="J101" s="158"/>
      <c r="K101" s="158"/>
      <c r="L101" s="159" t="str">
        <f t="shared" si="3"/>
        <v>Faye Thomson &amp; Neil Duffy</v>
      </c>
    </row>
    <row r="102" spans="2:12" x14ac:dyDescent="0.2">
      <c r="B102" s="158" t="s">
        <v>1487</v>
      </c>
      <c r="C102" s="158">
        <v>14</v>
      </c>
      <c r="D102" s="158">
        <v>15</v>
      </c>
      <c r="E102" s="158" t="s">
        <v>1493</v>
      </c>
      <c r="F102" s="158" t="s">
        <v>1494</v>
      </c>
      <c r="G102" s="158">
        <v>149.69</v>
      </c>
      <c r="H102" s="158">
        <v>44.55</v>
      </c>
      <c r="I102" s="158"/>
      <c r="J102" s="158"/>
      <c r="K102" s="158"/>
      <c r="L102" s="159" t="str">
        <f t="shared" si="3"/>
        <v>Renee Smith &amp; Susanne Dillon</v>
      </c>
    </row>
    <row r="103" spans="2:12" x14ac:dyDescent="0.2">
      <c r="B103" s="158" t="s">
        <v>1487</v>
      </c>
      <c r="C103" s="158">
        <v>15</v>
      </c>
      <c r="D103" s="158">
        <v>13</v>
      </c>
      <c r="E103" s="158" t="s">
        <v>1495</v>
      </c>
      <c r="F103" s="158" t="s">
        <v>1496</v>
      </c>
      <c r="G103" s="158">
        <v>120.62</v>
      </c>
      <c r="H103" s="158">
        <v>35.9</v>
      </c>
      <c r="I103" s="158"/>
      <c r="J103" s="158"/>
      <c r="K103" s="158"/>
      <c r="L103" s="159" t="str">
        <f t="shared" si="3"/>
        <v>Carole Cluney &amp; Elita Parszuto</v>
      </c>
    </row>
    <row r="104" spans="2:12" x14ac:dyDescent="0.2">
      <c r="B104" s="158" t="s">
        <v>1486</v>
      </c>
      <c r="C104" s="158">
        <v>1</v>
      </c>
      <c r="D104" s="158">
        <v>9</v>
      </c>
      <c r="E104" s="158" t="s">
        <v>1472</v>
      </c>
      <c r="F104" s="158" t="s">
        <v>1477</v>
      </c>
      <c r="G104" s="158">
        <v>151</v>
      </c>
      <c r="H104" s="158">
        <v>69.91</v>
      </c>
      <c r="I104" s="158">
        <v>0.3</v>
      </c>
      <c r="J104" s="158"/>
      <c r="K104" s="158"/>
      <c r="L104" s="159" t="str">
        <f t="shared" si="3"/>
        <v>Dennis Gullan &amp; Michael Brassil</v>
      </c>
    </row>
    <row r="105" spans="2:12" x14ac:dyDescent="0.2">
      <c r="B105" s="158" t="s">
        <v>1486</v>
      </c>
      <c r="C105" s="158">
        <v>2</v>
      </c>
      <c r="D105" s="158">
        <v>2</v>
      </c>
      <c r="E105" s="158" t="s">
        <v>1478</v>
      </c>
      <c r="F105" s="158" t="s">
        <v>1479</v>
      </c>
      <c r="G105" s="158">
        <v>144</v>
      </c>
      <c r="H105" s="158">
        <v>66.67</v>
      </c>
      <c r="I105" s="158">
        <v>0.21</v>
      </c>
      <c r="J105" s="158"/>
      <c r="K105" s="158"/>
      <c r="L105" s="159" t="str">
        <f t="shared" si="3"/>
        <v>Neil Duffy &amp; Ross Milbourne</v>
      </c>
    </row>
    <row r="106" spans="2:12" x14ac:dyDescent="0.2">
      <c r="B106" s="158" t="s">
        <v>1486</v>
      </c>
      <c r="C106" s="158">
        <v>3</v>
      </c>
      <c r="D106" s="158">
        <v>8</v>
      </c>
      <c r="E106" s="158" t="s">
        <v>1457</v>
      </c>
      <c r="F106" s="158" t="s">
        <v>1480</v>
      </c>
      <c r="G106" s="158">
        <v>113</v>
      </c>
      <c r="H106" s="158">
        <v>52.31</v>
      </c>
      <c r="I106" s="158">
        <v>0.15</v>
      </c>
      <c r="J106" s="158"/>
      <c r="K106" s="158"/>
      <c r="L106" s="159" t="str">
        <f t="shared" si="3"/>
        <v>Kevin Tant &amp; Sylvia Stone</v>
      </c>
    </row>
    <row r="107" spans="2:12" x14ac:dyDescent="0.2">
      <c r="B107" s="158" t="s">
        <v>1486</v>
      </c>
      <c r="C107" s="158">
        <v>4</v>
      </c>
      <c r="D107" s="158">
        <v>3</v>
      </c>
      <c r="E107" s="158" t="s">
        <v>1481</v>
      </c>
      <c r="F107" s="158" t="s">
        <v>1453</v>
      </c>
      <c r="G107" s="158">
        <v>110</v>
      </c>
      <c r="H107" s="158">
        <v>50.93</v>
      </c>
      <c r="I107" s="158">
        <v>0.1</v>
      </c>
      <c r="J107" s="158"/>
      <c r="K107" s="158"/>
      <c r="L107" s="159" t="str">
        <f t="shared" si="3"/>
        <v>John Reid &amp; Julie Jeffery</v>
      </c>
    </row>
    <row r="108" spans="2:12" x14ac:dyDescent="0.2">
      <c r="B108" s="158" t="s">
        <v>1486</v>
      </c>
      <c r="C108" s="158">
        <v>5</v>
      </c>
      <c r="D108" s="158">
        <v>5</v>
      </c>
      <c r="E108" s="158" t="s">
        <v>1458</v>
      </c>
      <c r="F108" s="158" t="s">
        <v>1468</v>
      </c>
      <c r="G108" s="158">
        <v>109</v>
      </c>
      <c r="H108" s="158">
        <v>50.46</v>
      </c>
      <c r="I108" s="158">
        <v>0.08</v>
      </c>
      <c r="J108" s="158"/>
      <c r="K108" s="158"/>
      <c r="L108" s="159" t="str">
        <f t="shared" si="3"/>
        <v>Jill De Friend &amp; Sue Tooth</v>
      </c>
    </row>
    <row r="109" spans="2:12" x14ac:dyDescent="0.2">
      <c r="B109" s="158" t="s">
        <v>1486</v>
      </c>
      <c r="C109" s="158">
        <v>6</v>
      </c>
      <c r="D109" s="158">
        <v>6</v>
      </c>
      <c r="E109" s="158" t="s">
        <v>1469</v>
      </c>
      <c r="F109" s="158" t="s">
        <v>1482</v>
      </c>
      <c r="G109" s="158">
        <v>105</v>
      </c>
      <c r="H109" s="158">
        <v>48.61</v>
      </c>
      <c r="I109" s="158"/>
      <c r="J109" s="158"/>
      <c r="K109" s="158"/>
      <c r="L109" s="159" t="str">
        <f t="shared" si="3"/>
        <v>Susan Bateman &amp; Valerie Reed</v>
      </c>
    </row>
    <row r="110" spans="2:12" x14ac:dyDescent="0.2">
      <c r="B110" s="158" t="s">
        <v>1486</v>
      </c>
      <c r="C110" s="158">
        <v>7</v>
      </c>
      <c r="D110" s="158">
        <v>7</v>
      </c>
      <c r="E110" s="158" t="s">
        <v>1451</v>
      </c>
      <c r="F110" s="158" t="s">
        <v>1483</v>
      </c>
      <c r="G110" s="158">
        <v>99</v>
      </c>
      <c r="H110" s="158">
        <v>45.83</v>
      </c>
      <c r="I110" s="158"/>
      <c r="J110" s="158"/>
      <c r="K110" s="158"/>
      <c r="L110" s="159" t="str">
        <f t="shared" si="3"/>
        <v>Danica Nikolovski &amp; Rae Duffy</v>
      </c>
    </row>
    <row r="111" spans="2:12" x14ac:dyDescent="0.2">
      <c r="B111" s="158" t="s">
        <v>1486</v>
      </c>
      <c r="C111" s="158">
        <v>8</v>
      </c>
      <c r="D111" s="158">
        <v>4</v>
      </c>
      <c r="E111" s="158" t="s">
        <v>1484</v>
      </c>
      <c r="F111" s="158" t="s">
        <v>1473</v>
      </c>
      <c r="G111" s="158">
        <v>90</v>
      </c>
      <c r="H111" s="158">
        <v>41.67</v>
      </c>
      <c r="I111" s="158"/>
      <c r="J111" s="158"/>
      <c r="K111" s="158"/>
      <c r="L111" s="159" t="str">
        <f t="shared" si="3"/>
        <v>Peter Culham &amp; Rowena Barton</v>
      </c>
    </row>
    <row r="112" spans="2:12" x14ac:dyDescent="0.2">
      <c r="B112" s="158" t="s">
        <v>1486</v>
      </c>
      <c r="C112" s="158">
        <v>9</v>
      </c>
      <c r="D112" s="158">
        <v>1</v>
      </c>
      <c r="E112" s="158" t="s">
        <v>1448</v>
      </c>
      <c r="F112" s="158" t="s">
        <v>1475</v>
      </c>
      <c r="G112" s="158">
        <v>80</v>
      </c>
      <c r="H112" s="158">
        <v>37.04</v>
      </c>
      <c r="I112" s="158"/>
      <c r="J112" s="158"/>
      <c r="K112" s="158"/>
      <c r="L112" s="159" t="str">
        <f t="shared" si="3"/>
        <v>Faye Thomson &amp; Lyn Gribble</v>
      </c>
    </row>
    <row r="113" spans="2:12" x14ac:dyDescent="0.2">
      <c r="B113" s="158" t="s">
        <v>1486</v>
      </c>
      <c r="C113" s="158">
        <v>10</v>
      </c>
      <c r="D113" s="158">
        <v>10</v>
      </c>
      <c r="E113" s="158" t="s">
        <v>1485</v>
      </c>
      <c r="F113" s="158" t="s">
        <v>1461</v>
      </c>
      <c r="G113" s="158">
        <v>79</v>
      </c>
      <c r="H113" s="158">
        <v>36.57</v>
      </c>
      <c r="I113" s="158"/>
      <c r="J113" s="158"/>
      <c r="K113" s="158"/>
      <c r="L113" s="159" t="str">
        <f t="shared" si="3"/>
        <v>Donna Molloy &amp; Moira Heath</v>
      </c>
    </row>
    <row r="114" spans="2:12" x14ac:dyDescent="0.2">
      <c r="B114" s="158" t="s">
        <v>1497</v>
      </c>
      <c r="C114" s="158">
        <v>1</v>
      </c>
      <c r="D114" s="158">
        <v>11</v>
      </c>
      <c r="E114" s="158" t="s">
        <v>1452</v>
      </c>
      <c r="F114" s="158" t="s">
        <v>1492</v>
      </c>
      <c r="G114" s="158">
        <v>208.43</v>
      </c>
      <c r="H114" s="158">
        <v>62.03</v>
      </c>
      <c r="I114" s="158">
        <v>0.72</v>
      </c>
      <c r="J114" s="158"/>
      <c r="K114" s="158"/>
      <c r="L114" s="159" t="str">
        <f t="shared" si="3"/>
        <v>Bob Jones &amp; Karma Parker</v>
      </c>
    </row>
    <row r="115" spans="2:12" x14ac:dyDescent="0.2">
      <c r="B115" s="158" t="s">
        <v>1497</v>
      </c>
      <c r="C115" s="158">
        <v>2</v>
      </c>
      <c r="D115" s="158">
        <v>6</v>
      </c>
      <c r="E115" s="158" t="s">
        <v>1489</v>
      </c>
      <c r="F115" s="158" t="s">
        <v>1482</v>
      </c>
      <c r="G115" s="158">
        <v>194.43</v>
      </c>
      <c r="H115" s="158">
        <v>57.87</v>
      </c>
      <c r="I115" s="158">
        <v>0.5</v>
      </c>
      <c r="J115" s="158"/>
      <c r="K115" s="158"/>
      <c r="L115" s="159" t="str">
        <f t="shared" si="3"/>
        <v>Susan Jones &amp; Valerie Reed</v>
      </c>
    </row>
    <row r="116" spans="2:12" x14ac:dyDescent="0.2">
      <c r="B116" s="158" t="s">
        <v>1497</v>
      </c>
      <c r="C116" s="158">
        <v>3</v>
      </c>
      <c r="D116" s="158">
        <v>9</v>
      </c>
      <c r="E116" s="158" t="s">
        <v>1462</v>
      </c>
      <c r="F116" s="158" t="s">
        <v>1449</v>
      </c>
      <c r="G116" s="158">
        <v>191.4</v>
      </c>
      <c r="H116" s="158">
        <v>56.97</v>
      </c>
      <c r="I116" s="158">
        <v>0.36</v>
      </c>
      <c r="J116" s="158">
        <v>1</v>
      </c>
      <c r="K116" s="158"/>
      <c r="L116" s="159" t="str">
        <f t="shared" si="3"/>
        <v>Jen Langley &amp; Lynne Povey</v>
      </c>
    </row>
    <row r="117" spans="2:12" x14ac:dyDescent="0.2">
      <c r="B117" s="158" t="s">
        <v>1497</v>
      </c>
      <c r="C117" s="158">
        <v>4</v>
      </c>
      <c r="D117" s="158">
        <v>5</v>
      </c>
      <c r="E117" s="158" t="s">
        <v>1455</v>
      </c>
      <c r="F117" s="158" t="s">
        <v>1474</v>
      </c>
      <c r="G117" s="158">
        <v>181.72</v>
      </c>
      <c r="H117" s="158">
        <v>54.08</v>
      </c>
      <c r="I117" s="158">
        <v>0.24</v>
      </c>
      <c r="J117" s="158"/>
      <c r="K117" s="158"/>
      <c r="L117" s="159" t="str">
        <f t="shared" si="3"/>
        <v>Kim Mcelhinney &amp; Roslyn Hughes</v>
      </c>
    </row>
    <row r="118" spans="2:12" x14ac:dyDescent="0.2">
      <c r="B118" s="158" t="s">
        <v>1497</v>
      </c>
      <c r="C118" s="158">
        <v>5</v>
      </c>
      <c r="D118" s="158">
        <v>8</v>
      </c>
      <c r="E118" s="158" t="s">
        <v>1464</v>
      </c>
      <c r="F118" s="158" t="s">
        <v>1448</v>
      </c>
      <c r="G118" s="158">
        <v>180.72</v>
      </c>
      <c r="H118" s="158">
        <v>53.78</v>
      </c>
      <c r="I118" s="158">
        <v>0.18</v>
      </c>
      <c r="J118" s="158"/>
      <c r="K118" s="158"/>
      <c r="L118" s="159" t="str">
        <f t="shared" si="3"/>
        <v>David Lardner &amp; Lyn Gribble</v>
      </c>
    </row>
    <row r="119" spans="2:12" x14ac:dyDescent="0.2">
      <c r="B119" s="158" t="s">
        <v>1497</v>
      </c>
      <c r="C119" s="158">
        <v>6</v>
      </c>
      <c r="D119" s="158">
        <v>14</v>
      </c>
      <c r="E119" s="158" t="s">
        <v>1498</v>
      </c>
      <c r="F119" s="158" t="s">
        <v>1499</v>
      </c>
      <c r="G119" s="158">
        <v>179.28</v>
      </c>
      <c r="H119" s="158">
        <v>53.36</v>
      </c>
      <c r="I119" s="158">
        <v>0.14000000000000001</v>
      </c>
      <c r="J119" s="158">
        <v>1</v>
      </c>
      <c r="K119" s="158"/>
      <c r="L119" s="159" t="str">
        <f t="shared" si="3"/>
        <v>David Bavin &amp; Ken Harrison</v>
      </c>
    </row>
    <row r="120" spans="2:12" x14ac:dyDescent="0.2">
      <c r="B120" s="158" t="s">
        <v>1497</v>
      </c>
      <c r="C120" s="158">
        <v>7</v>
      </c>
      <c r="D120" s="158">
        <v>3</v>
      </c>
      <c r="E120" s="158" t="s">
        <v>1465</v>
      </c>
      <c r="F120" s="158" t="s">
        <v>1472</v>
      </c>
      <c r="G120" s="158">
        <v>176.29</v>
      </c>
      <c r="H120" s="158">
        <v>52.47</v>
      </c>
      <c r="I120" s="158">
        <v>0.12</v>
      </c>
      <c r="J120" s="158"/>
      <c r="K120" s="158"/>
      <c r="L120" s="159" t="str">
        <f t="shared" si="3"/>
        <v>Dennis Gullan &amp; Kris Powell</v>
      </c>
    </row>
    <row r="121" spans="2:12" x14ac:dyDescent="0.2">
      <c r="B121" s="158" t="s">
        <v>1497</v>
      </c>
      <c r="C121" s="158">
        <v>8</v>
      </c>
      <c r="D121" s="158">
        <v>20</v>
      </c>
      <c r="E121" s="158" t="s">
        <v>1481</v>
      </c>
      <c r="F121" s="158" t="s">
        <v>1469</v>
      </c>
      <c r="G121" s="158">
        <v>174.36</v>
      </c>
      <c r="H121" s="158">
        <v>51.89</v>
      </c>
      <c r="I121" s="158">
        <v>0.1</v>
      </c>
      <c r="J121" s="158"/>
      <c r="K121" s="158"/>
      <c r="L121" s="159" t="str">
        <f t="shared" si="3"/>
        <v>Julie Jeffery &amp; Susan Bateman</v>
      </c>
    </row>
    <row r="122" spans="2:12" x14ac:dyDescent="0.2">
      <c r="B122" s="158" t="s">
        <v>1497</v>
      </c>
      <c r="C122" s="158">
        <v>9</v>
      </c>
      <c r="D122" s="158">
        <v>4</v>
      </c>
      <c r="E122" s="158" t="s">
        <v>1500</v>
      </c>
      <c r="F122" s="158" t="s">
        <v>1479</v>
      </c>
      <c r="G122" s="158">
        <v>169.43</v>
      </c>
      <c r="H122" s="158">
        <v>50.43</v>
      </c>
      <c r="I122" s="158">
        <v>0.09</v>
      </c>
      <c r="J122" s="158"/>
      <c r="K122" s="158"/>
      <c r="L122" s="159" t="str">
        <f t="shared" si="3"/>
        <v>Megan Duffy &amp; Neil Duffy</v>
      </c>
    </row>
    <row r="123" spans="2:12" x14ac:dyDescent="0.2">
      <c r="B123" s="158" t="s">
        <v>1497</v>
      </c>
      <c r="C123" s="158">
        <v>10</v>
      </c>
      <c r="D123" s="158">
        <v>18</v>
      </c>
      <c r="E123" s="158" t="s">
        <v>1471</v>
      </c>
      <c r="F123" s="158" t="s">
        <v>1501</v>
      </c>
      <c r="G123" s="158">
        <v>169.28</v>
      </c>
      <c r="H123" s="158">
        <v>50.38</v>
      </c>
      <c r="I123" s="158">
        <v>0.08</v>
      </c>
      <c r="J123" s="158"/>
      <c r="K123" s="158"/>
      <c r="L123" s="159" t="str">
        <f t="shared" si="3"/>
        <v>Maureen Harrison &amp; Narelle Zappas</v>
      </c>
    </row>
    <row r="124" spans="2:12" x14ac:dyDescent="0.2">
      <c r="B124" s="158" t="s">
        <v>1497</v>
      </c>
      <c r="C124" s="158">
        <v>11</v>
      </c>
      <c r="D124" s="158">
        <v>19</v>
      </c>
      <c r="E124" s="158" t="s">
        <v>1453</v>
      </c>
      <c r="F124" s="158" t="s">
        <v>1502</v>
      </c>
      <c r="G124" s="158">
        <v>168.94</v>
      </c>
      <c r="H124" s="158">
        <v>50.28</v>
      </c>
      <c r="I124" s="158">
        <v>7.0000000000000007E-2</v>
      </c>
      <c r="J124" s="158"/>
      <c r="K124" s="158"/>
      <c r="L124" s="159" t="str">
        <f t="shared" si="3"/>
        <v>Dion Curtis &amp; John Reid</v>
      </c>
    </row>
    <row r="125" spans="2:12" x14ac:dyDescent="0.2">
      <c r="B125" s="158" t="s">
        <v>1497</v>
      </c>
      <c r="C125" s="158">
        <v>12</v>
      </c>
      <c r="D125" s="158">
        <v>1</v>
      </c>
      <c r="E125" s="158" t="s">
        <v>1503</v>
      </c>
      <c r="F125" s="158" t="s">
        <v>1446</v>
      </c>
      <c r="G125" s="158">
        <v>168.15</v>
      </c>
      <c r="H125" s="158">
        <v>50.04</v>
      </c>
      <c r="I125" s="158"/>
      <c r="J125" s="158"/>
      <c r="K125" s="158"/>
      <c r="L125" s="159" t="str">
        <f t="shared" si="3"/>
        <v>Gary Parker &amp; Jane Mcnab</v>
      </c>
    </row>
    <row r="126" spans="2:12" x14ac:dyDescent="0.2">
      <c r="B126" s="158" t="s">
        <v>1497</v>
      </c>
      <c r="C126" s="158">
        <v>12</v>
      </c>
      <c r="D126" s="158">
        <v>24</v>
      </c>
      <c r="E126" s="158" t="s">
        <v>1494</v>
      </c>
      <c r="F126" s="158" t="s">
        <v>1504</v>
      </c>
      <c r="G126" s="158">
        <v>168.16</v>
      </c>
      <c r="H126" s="158">
        <v>50.05</v>
      </c>
      <c r="I126" s="158"/>
      <c r="J126" s="158">
        <v>1</v>
      </c>
      <c r="K126" s="158"/>
      <c r="L126" s="159" t="str">
        <f t="shared" si="3"/>
        <v>Carolyn Barrett &amp; Susanne Dillon</v>
      </c>
    </row>
    <row r="127" spans="2:12" x14ac:dyDescent="0.2">
      <c r="B127" s="158" t="s">
        <v>1497</v>
      </c>
      <c r="C127" s="158">
        <v>14</v>
      </c>
      <c r="D127" s="158">
        <v>7</v>
      </c>
      <c r="E127" s="158" t="s">
        <v>1451</v>
      </c>
      <c r="F127" s="158" t="s">
        <v>1484</v>
      </c>
      <c r="G127" s="158">
        <v>166.72</v>
      </c>
      <c r="H127" s="158">
        <v>49.62</v>
      </c>
      <c r="I127" s="158"/>
      <c r="J127" s="158"/>
      <c r="K127" s="158"/>
      <c r="L127" s="159" t="str">
        <f t="shared" si="3"/>
        <v>Danica Nikolovski &amp; Rowena Barton</v>
      </c>
    </row>
    <row r="128" spans="2:12" x14ac:dyDescent="0.2">
      <c r="B128" s="158" t="s">
        <v>1497</v>
      </c>
      <c r="C128" s="158">
        <v>15</v>
      </c>
      <c r="D128" s="158">
        <v>23</v>
      </c>
      <c r="E128" s="158" t="s">
        <v>1505</v>
      </c>
      <c r="F128" s="158" t="s">
        <v>1475</v>
      </c>
      <c r="G128" s="158">
        <v>163.1</v>
      </c>
      <c r="H128" s="158">
        <v>48.54</v>
      </c>
      <c r="I128" s="158"/>
      <c r="J128" s="158"/>
      <c r="K128" s="158"/>
      <c r="L128" s="159" t="str">
        <f t="shared" si="3"/>
        <v>Faye Thomson &amp; Pennie Tyrrell</v>
      </c>
    </row>
    <row r="129" spans="2:12" x14ac:dyDescent="0.2">
      <c r="B129" s="158" t="s">
        <v>1497</v>
      </c>
      <c r="C129" s="158">
        <v>16</v>
      </c>
      <c r="D129" s="158">
        <v>10</v>
      </c>
      <c r="E129" s="158" t="s">
        <v>1466</v>
      </c>
      <c r="F129" s="158" t="s">
        <v>1506</v>
      </c>
      <c r="G129" s="158">
        <v>160.15</v>
      </c>
      <c r="H129" s="158">
        <v>47.66</v>
      </c>
      <c r="I129" s="158"/>
      <c r="J129" s="158"/>
      <c r="K129" s="158"/>
      <c r="L129" s="159" t="str">
        <f t="shared" si="3"/>
        <v>Liz Baker &amp; Robin Lardner</v>
      </c>
    </row>
    <row r="130" spans="2:12" x14ac:dyDescent="0.2">
      <c r="B130" s="158" t="s">
        <v>1497</v>
      </c>
      <c r="C130" s="158">
        <v>17</v>
      </c>
      <c r="D130" s="158">
        <v>2</v>
      </c>
      <c r="E130" s="158" t="s">
        <v>1456</v>
      </c>
      <c r="F130" s="158" t="s">
        <v>1468</v>
      </c>
      <c r="G130" s="158">
        <v>152.86000000000001</v>
      </c>
      <c r="H130" s="158">
        <v>45.49</v>
      </c>
      <c r="I130" s="158"/>
      <c r="J130" s="158"/>
      <c r="K130" s="158"/>
      <c r="L130" s="159" t="str">
        <f t="shared" si="3"/>
        <v>Jan Titcombe &amp; Jill De Friend</v>
      </c>
    </row>
    <row r="131" spans="2:12" x14ac:dyDescent="0.2">
      <c r="B131" s="158" t="s">
        <v>1497</v>
      </c>
      <c r="C131" s="158">
        <v>18</v>
      </c>
      <c r="D131" s="158">
        <v>17</v>
      </c>
      <c r="E131" s="158" t="s">
        <v>1493</v>
      </c>
      <c r="F131" s="158" t="s">
        <v>1478</v>
      </c>
      <c r="G131" s="158">
        <v>149.22</v>
      </c>
      <c r="H131" s="158">
        <v>44.41</v>
      </c>
      <c r="I131" s="158"/>
      <c r="J131" s="158"/>
      <c r="K131" s="158"/>
      <c r="L131" s="159" t="str">
        <f t="shared" ref="L131:L152" si="4">IF(E131="","",IF(E131&lt;F131,PROPER(E131)&amp;" &amp; "&amp;PROPER(F131),PROPER(F131)&amp;" &amp; "&amp;PROPER(E131)))</f>
        <v>Renee Smith &amp; Ross Milbourne</v>
      </c>
    </row>
    <row r="132" spans="2:12" x14ac:dyDescent="0.2">
      <c r="B132" s="158" t="s">
        <v>1497</v>
      </c>
      <c r="C132" s="158">
        <v>19</v>
      </c>
      <c r="D132" s="158">
        <v>16</v>
      </c>
      <c r="E132" s="158" t="s">
        <v>1460</v>
      </c>
      <c r="F132" s="158" t="s">
        <v>1507</v>
      </c>
      <c r="G132" s="158">
        <v>148.08000000000001</v>
      </c>
      <c r="H132" s="158">
        <v>44.07</v>
      </c>
      <c r="I132" s="158"/>
      <c r="J132" s="158"/>
      <c r="K132" s="158"/>
      <c r="L132" s="159" t="str">
        <f t="shared" si="4"/>
        <v>Ian Willett &amp; Lauri Perino</v>
      </c>
    </row>
    <row r="133" spans="2:12" x14ac:dyDescent="0.2">
      <c r="B133" s="158" t="s">
        <v>1497</v>
      </c>
      <c r="C133" s="158">
        <v>20</v>
      </c>
      <c r="D133" s="158">
        <v>22</v>
      </c>
      <c r="E133" s="158" t="s">
        <v>1495</v>
      </c>
      <c r="F133" s="158" t="s">
        <v>1496</v>
      </c>
      <c r="G133" s="158">
        <v>147.91999999999999</v>
      </c>
      <c r="H133" s="158">
        <v>44.02</v>
      </c>
      <c r="I133" s="158"/>
      <c r="J133" s="158"/>
      <c r="K133" s="158"/>
      <c r="L133" s="159" t="str">
        <f t="shared" si="4"/>
        <v>Carole Cluney &amp; Elita Parszuto</v>
      </c>
    </row>
    <row r="134" spans="2:12" x14ac:dyDescent="0.2">
      <c r="B134" s="158" t="s">
        <v>1497</v>
      </c>
      <c r="C134" s="158">
        <v>21</v>
      </c>
      <c r="D134" s="158">
        <v>15</v>
      </c>
      <c r="E134" s="158" t="s">
        <v>1508</v>
      </c>
      <c r="F134" s="158" t="s">
        <v>1509</v>
      </c>
      <c r="G134" s="158">
        <v>146.41999999999999</v>
      </c>
      <c r="H134" s="158">
        <v>43.58</v>
      </c>
      <c r="I134" s="158"/>
      <c r="J134" s="158"/>
      <c r="K134" s="158"/>
      <c r="L134" s="159" t="str">
        <f t="shared" si="4"/>
        <v>Brooke Curtis &amp; Michael Mctiernan</v>
      </c>
    </row>
    <row r="135" spans="2:12" x14ac:dyDescent="0.2">
      <c r="B135" s="158" t="s">
        <v>1497</v>
      </c>
      <c r="C135" s="158">
        <v>22</v>
      </c>
      <c r="D135" s="158">
        <v>21</v>
      </c>
      <c r="E135" s="158" t="s">
        <v>1510</v>
      </c>
      <c r="F135" s="158" t="s">
        <v>1483</v>
      </c>
      <c r="G135" s="158">
        <v>146.12</v>
      </c>
      <c r="H135" s="158">
        <v>43.49</v>
      </c>
      <c r="I135" s="158"/>
      <c r="J135" s="158"/>
      <c r="K135" s="158"/>
      <c r="L135" s="159" t="str">
        <f t="shared" si="4"/>
        <v>Jack Curtis &amp; Rae Duffy</v>
      </c>
    </row>
    <row r="136" spans="2:12" x14ac:dyDescent="0.2">
      <c r="B136" s="158" t="s">
        <v>1497</v>
      </c>
      <c r="C136" s="158">
        <v>23</v>
      </c>
      <c r="D136" s="158">
        <v>13</v>
      </c>
      <c r="E136" s="158" t="s">
        <v>1459</v>
      </c>
      <c r="F136" s="158" t="s">
        <v>1457</v>
      </c>
      <c r="G136" s="158">
        <v>145.85</v>
      </c>
      <c r="H136" s="158">
        <v>43.41</v>
      </c>
      <c r="I136" s="158"/>
      <c r="J136" s="158"/>
      <c r="K136" s="158"/>
      <c r="L136" s="159" t="str">
        <f t="shared" si="4"/>
        <v>Kevin Tant &amp; Lyn Willett</v>
      </c>
    </row>
    <row r="137" spans="2:12" x14ac:dyDescent="0.2">
      <c r="B137" s="158" t="s">
        <v>1476</v>
      </c>
      <c r="C137" s="158">
        <v>1</v>
      </c>
      <c r="D137" s="158">
        <v>15</v>
      </c>
      <c r="E137" s="158" t="s">
        <v>1446</v>
      </c>
      <c r="F137" s="158" t="s">
        <v>1447</v>
      </c>
      <c r="G137" s="158">
        <v>193.85</v>
      </c>
      <c r="H137" s="158">
        <v>57.69</v>
      </c>
      <c r="I137" s="158">
        <v>0.48</v>
      </c>
      <c r="J137" s="158">
        <v>1</v>
      </c>
      <c r="K137" s="158"/>
      <c r="L137" s="159" t="str">
        <f t="shared" si="4"/>
        <v>Gary Parker &amp; Graham Evans</v>
      </c>
    </row>
    <row r="138" spans="2:12" x14ac:dyDescent="0.2">
      <c r="B138" s="158" t="s">
        <v>1476</v>
      </c>
      <c r="C138" s="158">
        <v>2</v>
      </c>
      <c r="D138" s="158">
        <v>6</v>
      </c>
      <c r="E138" s="158" t="s">
        <v>1448</v>
      </c>
      <c r="F138" s="158" t="s">
        <v>1449</v>
      </c>
      <c r="G138" s="158">
        <v>190.62</v>
      </c>
      <c r="H138" s="158">
        <v>56.73</v>
      </c>
      <c r="I138" s="158">
        <v>0.34</v>
      </c>
      <c r="J138" s="158"/>
      <c r="K138" s="158"/>
      <c r="L138" s="159" t="str">
        <f t="shared" si="4"/>
        <v>Jen Langley &amp; Lyn Gribble</v>
      </c>
    </row>
    <row r="139" spans="2:12" x14ac:dyDescent="0.2">
      <c r="B139" s="158" t="s">
        <v>1476</v>
      </c>
      <c r="C139" s="158">
        <v>3</v>
      </c>
      <c r="D139" s="158">
        <v>7</v>
      </c>
      <c r="E139" s="158" t="s">
        <v>1450</v>
      </c>
      <c r="F139" s="158" t="s">
        <v>1451</v>
      </c>
      <c r="G139" s="158">
        <v>189.54</v>
      </c>
      <c r="H139" s="158">
        <v>56.41</v>
      </c>
      <c r="I139" s="158">
        <v>0.24</v>
      </c>
      <c r="J139" s="158"/>
      <c r="K139" s="158"/>
      <c r="L139" s="159" t="str">
        <f t="shared" si="4"/>
        <v>Barb Mansfield &amp; Danica Nikolovski</v>
      </c>
    </row>
    <row r="140" spans="2:12" x14ac:dyDescent="0.2">
      <c r="B140" s="158" t="s">
        <v>1476</v>
      </c>
      <c r="C140" s="158">
        <v>4</v>
      </c>
      <c r="D140" s="158">
        <v>13</v>
      </c>
      <c r="E140" s="158" t="s">
        <v>1452</v>
      </c>
      <c r="F140" s="158" t="s">
        <v>1453</v>
      </c>
      <c r="G140" s="158">
        <v>187.38</v>
      </c>
      <c r="H140" s="158">
        <v>55.77</v>
      </c>
      <c r="I140" s="158">
        <v>0.16</v>
      </c>
      <c r="J140" s="158"/>
      <c r="K140" s="158">
        <v>1</v>
      </c>
      <c r="L140" s="159" t="str">
        <f t="shared" si="4"/>
        <v>John Reid &amp; Karma Parker</v>
      </c>
    </row>
    <row r="141" spans="2:12" x14ac:dyDescent="0.2">
      <c r="B141" s="158" t="s">
        <v>1476</v>
      </c>
      <c r="C141" s="158">
        <v>5</v>
      </c>
      <c r="D141" s="158">
        <v>5</v>
      </c>
      <c r="E141" s="158" t="s">
        <v>1454</v>
      </c>
      <c r="F141" s="158" t="s">
        <v>1455</v>
      </c>
      <c r="G141" s="158">
        <v>184.15</v>
      </c>
      <c r="H141" s="158">
        <v>54.81</v>
      </c>
      <c r="I141" s="158">
        <v>0.11</v>
      </c>
      <c r="J141" s="158"/>
      <c r="K141" s="158"/>
      <c r="L141" s="159" t="str">
        <f t="shared" si="4"/>
        <v>Henk Emans &amp; Roslyn Hughes</v>
      </c>
    </row>
    <row r="142" spans="2:12" x14ac:dyDescent="0.2">
      <c r="B142" s="158" t="s">
        <v>1476</v>
      </c>
      <c r="C142" s="158">
        <v>5</v>
      </c>
      <c r="D142" s="158">
        <v>8</v>
      </c>
      <c r="E142" s="158" t="s">
        <v>1456</v>
      </c>
      <c r="F142" s="158" t="s">
        <v>1457</v>
      </c>
      <c r="G142" s="158">
        <v>184.15</v>
      </c>
      <c r="H142" s="158">
        <v>54.81</v>
      </c>
      <c r="I142" s="158">
        <v>0.11</v>
      </c>
      <c r="J142" s="158"/>
      <c r="K142" s="158">
        <v>1</v>
      </c>
      <c r="L142" s="159" t="str">
        <f t="shared" si="4"/>
        <v>Jan Titcombe &amp; Kevin Tant</v>
      </c>
    </row>
    <row r="143" spans="2:12" x14ac:dyDescent="0.2">
      <c r="B143" s="158" t="s">
        <v>1476</v>
      </c>
      <c r="C143" s="158">
        <v>7</v>
      </c>
      <c r="D143" s="158">
        <v>10</v>
      </c>
      <c r="E143" s="158" t="s">
        <v>1458</v>
      </c>
      <c r="F143" s="158" t="s">
        <v>1459</v>
      </c>
      <c r="G143" s="158">
        <v>183</v>
      </c>
      <c r="H143" s="158">
        <v>54.46</v>
      </c>
      <c r="I143" s="158">
        <v>0.08</v>
      </c>
      <c r="J143" s="158">
        <v>1</v>
      </c>
      <c r="K143" s="158"/>
      <c r="L143" s="159" t="str">
        <f t="shared" si="4"/>
        <v>Lyn Willett &amp; Sue Tooth</v>
      </c>
    </row>
    <row r="144" spans="2:12" x14ac:dyDescent="0.2">
      <c r="B144" s="158" t="s">
        <v>1476</v>
      </c>
      <c r="C144" s="158">
        <v>8</v>
      </c>
      <c r="D144" s="158">
        <v>14</v>
      </c>
      <c r="E144" s="158" t="s">
        <v>1460</v>
      </c>
      <c r="F144" s="158" t="s">
        <v>1461</v>
      </c>
      <c r="G144" s="158">
        <v>168</v>
      </c>
      <c r="H144" s="158">
        <v>50</v>
      </c>
      <c r="I144" s="158"/>
      <c r="J144" s="158">
        <v>1</v>
      </c>
      <c r="K144" s="158"/>
      <c r="L144" s="159" t="str">
        <f t="shared" si="4"/>
        <v>Donna Molloy &amp; Lauri Perino</v>
      </c>
    </row>
    <row r="145" spans="2:12" x14ac:dyDescent="0.2">
      <c r="B145" s="158" t="s">
        <v>1476</v>
      </c>
      <c r="C145" s="158">
        <v>9</v>
      </c>
      <c r="D145" s="158">
        <v>11</v>
      </c>
      <c r="E145" s="158" t="s">
        <v>1462</v>
      </c>
      <c r="F145" s="158" t="s">
        <v>1463</v>
      </c>
      <c r="G145" s="158">
        <v>164.77</v>
      </c>
      <c r="H145" s="158">
        <v>49.04</v>
      </c>
      <c r="I145" s="158"/>
      <c r="J145" s="158"/>
      <c r="K145" s="158"/>
      <c r="L145" s="159" t="str">
        <f t="shared" si="4"/>
        <v>Lucy Robinson &amp; Lynne Povey</v>
      </c>
    </row>
    <row r="146" spans="2:12" x14ac:dyDescent="0.2">
      <c r="B146" s="158" t="s">
        <v>1476</v>
      </c>
      <c r="C146" s="158">
        <v>10</v>
      </c>
      <c r="D146" s="158">
        <v>1</v>
      </c>
      <c r="E146" s="158" t="s">
        <v>1464</v>
      </c>
      <c r="F146" s="158" t="s">
        <v>1465</v>
      </c>
      <c r="G146" s="158">
        <v>161.54</v>
      </c>
      <c r="H146" s="158">
        <v>48.08</v>
      </c>
      <c r="I146" s="158"/>
      <c r="J146" s="158"/>
      <c r="K146" s="158"/>
      <c r="L146" s="159" t="str">
        <f t="shared" si="4"/>
        <v>David Lardner &amp; Kris Powell</v>
      </c>
    </row>
    <row r="147" spans="2:12" x14ac:dyDescent="0.2">
      <c r="B147" s="158" t="s">
        <v>1476</v>
      </c>
      <c r="C147" s="158">
        <v>11</v>
      </c>
      <c r="D147" s="158">
        <v>3</v>
      </c>
      <c r="E147" s="158" t="s">
        <v>1466</v>
      </c>
      <c r="F147" s="158" t="s">
        <v>1467</v>
      </c>
      <c r="G147" s="158">
        <v>159.38</v>
      </c>
      <c r="H147" s="158">
        <v>47.44</v>
      </c>
      <c r="I147" s="158"/>
      <c r="J147" s="158"/>
      <c r="K147" s="158"/>
      <c r="L147" s="159" t="str">
        <f t="shared" si="4"/>
        <v>Margaret Callan &amp; Robin Lardner</v>
      </c>
    </row>
    <row r="148" spans="2:12" x14ac:dyDescent="0.2">
      <c r="B148" s="158" t="s">
        <v>1476</v>
      </c>
      <c r="C148" s="158">
        <v>12</v>
      </c>
      <c r="D148" s="158">
        <v>12</v>
      </c>
      <c r="E148" s="158" t="s">
        <v>1468</v>
      </c>
      <c r="F148" s="158" t="s">
        <v>1469</v>
      </c>
      <c r="G148" s="158">
        <v>151.85</v>
      </c>
      <c r="H148" s="158">
        <v>45.19</v>
      </c>
      <c r="I148" s="158"/>
      <c r="J148" s="158">
        <v>1</v>
      </c>
      <c r="K148" s="158"/>
      <c r="L148" s="159" t="str">
        <f t="shared" si="4"/>
        <v>Jill De Friend &amp; Susan Bateman</v>
      </c>
    </row>
    <row r="149" spans="2:12" x14ac:dyDescent="0.2">
      <c r="B149" s="158" t="s">
        <v>1476</v>
      </c>
      <c r="C149" s="158">
        <v>13</v>
      </c>
      <c r="D149" s="158">
        <v>2</v>
      </c>
      <c r="E149" s="158" t="s">
        <v>1470</v>
      </c>
      <c r="F149" s="158" t="s">
        <v>1471</v>
      </c>
      <c r="G149" s="158">
        <v>138.91999999999999</v>
      </c>
      <c r="H149" s="158">
        <v>41.35</v>
      </c>
      <c r="I149" s="158"/>
      <c r="J149" s="158"/>
      <c r="K149" s="158"/>
      <c r="L149" s="159" t="str">
        <f t="shared" si="4"/>
        <v>Jack Robertson &amp; Narelle Zappas</v>
      </c>
    </row>
    <row r="150" spans="2:12" x14ac:dyDescent="0.2">
      <c r="B150" s="158" t="s">
        <v>1476</v>
      </c>
      <c r="C150" s="158">
        <v>14</v>
      </c>
      <c r="D150" s="158">
        <v>4</v>
      </c>
      <c r="E150" s="158" t="s">
        <v>1472</v>
      </c>
      <c r="F150" s="158" t="s">
        <v>1473</v>
      </c>
      <c r="G150" s="158">
        <v>137.85</v>
      </c>
      <c r="H150" s="158">
        <v>41.03</v>
      </c>
      <c r="I150" s="158"/>
      <c r="J150" s="158"/>
      <c r="K150" s="158"/>
      <c r="L150" s="159" t="str">
        <f t="shared" si="4"/>
        <v>Dennis Gullan &amp; Peter Culham</v>
      </c>
    </row>
    <row r="151" spans="2:12" x14ac:dyDescent="0.2">
      <c r="B151" s="158" t="s">
        <v>1476</v>
      </c>
      <c r="C151" s="158">
        <v>15</v>
      </c>
      <c r="D151" s="158">
        <v>9</v>
      </c>
      <c r="E151" s="158" t="s">
        <v>1474</v>
      </c>
      <c r="F151" s="158" t="s">
        <v>1475</v>
      </c>
      <c r="G151" s="158">
        <v>123.85</v>
      </c>
      <c r="H151" s="158">
        <v>36.86</v>
      </c>
      <c r="I151" s="158"/>
      <c r="J151" s="158"/>
      <c r="K151" s="158"/>
      <c r="L151" s="159" t="str">
        <f t="shared" si="4"/>
        <v>Faye Thomson &amp; Kim Mcelhinney</v>
      </c>
    </row>
    <row r="152" spans="2:12" x14ac:dyDescent="0.2">
      <c r="B152" s="158"/>
      <c r="C152" s="158"/>
      <c r="D152" s="158"/>
      <c r="E152" s="158"/>
      <c r="F152" s="158"/>
      <c r="G152" s="158"/>
      <c r="H152" s="158"/>
      <c r="I152" s="158"/>
      <c r="J152" s="158"/>
      <c r="K152" s="158"/>
      <c r="L152" s="159" t="str">
        <f t="shared" si="4"/>
        <v/>
      </c>
    </row>
    <row r="153" spans="2:12" x14ac:dyDescent="0.2">
      <c r="B153" s="158"/>
      <c r="C153" s="158"/>
      <c r="D153" s="158"/>
      <c r="E153" s="158"/>
      <c r="F153" s="158"/>
      <c r="G153" s="158"/>
      <c r="H153" s="158"/>
      <c r="I153" s="158"/>
      <c r="J153" s="158"/>
      <c r="K153" s="158"/>
      <c r="L153" s="159" t="str">
        <f t="shared" ref="L153:L195" si="5">IF(E153="","",IF(E153&lt;F153,PROPER(E153)&amp;" &amp; "&amp;PROPER(F153),PROPER(F153)&amp;" &amp; "&amp;PROPER(E153)))</f>
        <v/>
      </c>
    </row>
    <row r="154" spans="2:12" x14ac:dyDescent="0.2">
      <c r="B154" s="158"/>
      <c r="C154" s="158"/>
      <c r="D154" s="158"/>
      <c r="E154" s="158"/>
      <c r="F154" s="158"/>
      <c r="G154" s="158"/>
      <c r="H154" s="158"/>
      <c r="I154" s="158"/>
      <c r="J154" s="158"/>
      <c r="K154" s="158"/>
      <c r="L154" s="159" t="str">
        <f t="shared" si="5"/>
        <v/>
      </c>
    </row>
    <row r="155" spans="2:12" x14ac:dyDescent="0.2">
      <c r="B155" s="158"/>
      <c r="C155" s="158"/>
      <c r="D155" s="158"/>
      <c r="E155" s="158"/>
      <c r="F155" s="158"/>
      <c r="G155" s="158"/>
      <c r="H155" s="158"/>
      <c r="I155" s="158"/>
      <c r="J155" s="158"/>
      <c r="K155" s="158"/>
      <c r="L155" s="159" t="str">
        <f t="shared" si="5"/>
        <v/>
      </c>
    </row>
    <row r="156" spans="2:12" x14ac:dyDescent="0.2">
      <c r="B156" s="158"/>
      <c r="C156" s="158"/>
      <c r="D156" s="158"/>
      <c r="E156" s="158"/>
      <c r="F156" s="158"/>
      <c r="G156" s="158"/>
      <c r="H156" s="158"/>
      <c r="I156" s="158"/>
      <c r="J156" s="158"/>
      <c r="K156" s="158"/>
      <c r="L156" s="159" t="str">
        <f t="shared" si="5"/>
        <v/>
      </c>
    </row>
    <row r="157" spans="2:12" x14ac:dyDescent="0.2">
      <c r="B157" s="158"/>
      <c r="C157" s="158"/>
      <c r="D157" s="158"/>
      <c r="E157" s="158"/>
      <c r="F157" s="158"/>
      <c r="G157" s="158"/>
      <c r="H157" s="158"/>
      <c r="I157" s="158"/>
      <c r="J157" s="158"/>
      <c r="K157" s="158"/>
      <c r="L157" s="159" t="str">
        <f t="shared" si="5"/>
        <v/>
      </c>
    </row>
    <row r="158" spans="2:12" x14ac:dyDescent="0.2">
      <c r="B158" s="158"/>
      <c r="C158" s="158"/>
      <c r="D158" s="158"/>
      <c r="E158" s="158"/>
      <c r="F158" s="158"/>
      <c r="G158" s="158"/>
      <c r="H158" s="158"/>
      <c r="I158" s="158"/>
      <c r="J158" s="158"/>
      <c r="K158" s="158"/>
      <c r="L158" s="159" t="str">
        <f t="shared" si="5"/>
        <v/>
      </c>
    </row>
    <row r="159" spans="2:12" x14ac:dyDescent="0.2">
      <c r="B159" s="158"/>
      <c r="C159" s="158"/>
      <c r="D159" s="158"/>
      <c r="E159" s="158"/>
      <c r="F159" s="158"/>
      <c r="G159" s="158"/>
      <c r="H159" s="158"/>
      <c r="I159" s="158"/>
      <c r="J159" s="158"/>
      <c r="K159" s="158"/>
      <c r="L159" s="159" t="str">
        <f t="shared" si="5"/>
        <v/>
      </c>
    </row>
    <row r="160" spans="2:12" x14ac:dyDescent="0.2">
      <c r="B160" s="158"/>
      <c r="C160" s="158"/>
      <c r="D160" s="158"/>
      <c r="E160" s="158"/>
      <c r="F160" s="158"/>
      <c r="G160" s="158"/>
      <c r="H160" s="158"/>
      <c r="I160" s="158"/>
      <c r="J160" s="158"/>
      <c r="K160" s="158"/>
      <c r="L160" s="159" t="str">
        <f t="shared" si="5"/>
        <v/>
      </c>
    </row>
    <row r="161" spans="2:12" x14ac:dyDescent="0.2">
      <c r="B161" s="158"/>
      <c r="C161" s="158"/>
      <c r="D161" s="158"/>
      <c r="E161" s="158"/>
      <c r="F161" s="158"/>
      <c r="G161" s="158"/>
      <c r="H161" s="158"/>
      <c r="I161" s="158"/>
      <c r="J161" s="158"/>
      <c r="K161" s="158"/>
      <c r="L161" s="159" t="str">
        <f t="shared" si="5"/>
        <v/>
      </c>
    </row>
    <row r="162" spans="2:12" x14ac:dyDescent="0.2">
      <c r="B162" s="158"/>
      <c r="C162" s="158"/>
      <c r="D162" s="158"/>
      <c r="E162" s="158"/>
      <c r="F162" s="158"/>
      <c r="G162" s="158"/>
      <c r="H162" s="158"/>
      <c r="I162" s="158"/>
      <c r="J162" s="158"/>
      <c r="K162" s="158"/>
      <c r="L162" s="159" t="str">
        <f t="shared" si="5"/>
        <v/>
      </c>
    </row>
    <row r="163" spans="2:12" x14ac:dyDescent="0.2">
      <c r="B163" s="158"/>
      <c r="C163" s="158"/>
      <c r="D163" s="158"/>
      <c r="E163" s="158"/>
      <c r="F163" s="158"/>
      <c r="G163" s="158"/>
      <c r="H163" s="158"/>
      <c r="I163" s="158"/>
      <c r="J163" s="158"/>
      <c r="K163" s="158"/>
      <c r="L163" s="159" t="str">
        <f t="shared" si="5"/>
        <v/>
      </c>
    </row>
    <row r="164" spans="2:12" x14ac:dyDescent="0.2">
      <c r="B164" s="158"/>
      <c r="C164" s="158"/>
      <c r="D164" s="158"/>
      <c r="E164" s="158"/>
      <c r="F164" s="158"/>
      <c r="G164" s="158"/>
      <c r="H164" s="158"/>
      <c r="I164" s="158"/>
      <c r="J164" s="158"/>
      <c r="K164" s="158"/>
      <c r="L164" s="159" t="str">
        <f t="shared" si="5"/>
        <v/>
      </c>
    </row>
    <row r="165" spans="2:12" x14ac:dyDescent="0.2">
      <c r="B165" s="158"/>
      <c r="C165" s="158"/>
      <c r="D165" s="158"/>
      <c r="E165" s="158"/>
      <c r="F165" s="158"/>
      <c r="G165" s="158"/>
      <c r="H165" s="158"/>
      <c r="I165" s="158"/>
      <c r="J165" s="158"/>
      <c r="K165" s="158"/>
      <c r="L165" s="159" t="str">
        <f t="shared" si="5"/>
        <v/>
      </c>
    </row>
    <row r="166" spans="2:12" x14ac:dyDescent="0.2">
      <c r="B166" s="158"/>
      <c r="C166" s="158"/>
      <c r="D166" s="158"/>
      <c r="E166" s="158"/>
      <c r="F166" s="158"/>
      <c r="G166" s="158"/>
      <c r="H166" s="158"/>
      <c r="I166" s="158"/>
      <c r="J166" s="158"/>
      <c r="K166" s="158"/>
      <c r="L166" s="159" t="str">
        <f t="shared" si="5"/>
        <v/>
      </c>
    </row>
    <row r="167" spans="2:12" x14ac:dyDescent="0.2">
      <c r="B167" s="158"/>
      <c r="C167" s="158"/>
      <c r="D167" s="158"/>
      <c r="E167" s="158"/>
      <c r="F167" s="158"/>
      <c r="G167" s="158"/>
      <c r="H167" s="158"/>
      <c r="I167" s="158"/>
      <c r="J167" s="158"/>
      <c r="K167" s="158"/>
      <c r="L167" s="159" t="str">
        <f t="shared" si="5"/>
        <v/>
      </c>
    </row>
    <row r="168" spans="2:12" x14ac:dyDescent="0.2">
      <c r="B168" s="158"/>
      <c r="C168" s="158"/>
      <c r="D168" s="158"/>
      <c r="E168" s="158"/>
      <c r="F168" s="158"/>
      <c r="G168" s="158"/>
      <c r="H168" s="158"/>
      <c r="I168" s="158"/>
      <c r="J168" s="158"/>
      <c r="K168" s="158"/>
      <c r="L168" s="159" t="str">
        <f t="shared" si="5"/>
        <v/>
      </c>
    </row>
    <row r="169" spans="2:12" x14ac:dyDescent="0.2">
      <c r="B169" s="158"/>
      <c r="C169" s="158"/>
      <c r="D169" s="158"/>
      <c r="E169" s="158"/>
      <c r="F169" s="158"/>
      <c r="G169" s="158"/>
      <c r="H169" s="158"/>
      <c r="I169" s="158"/>
      <c r="J169" s="158"/>
      <c r="K169" s="158"/>
      <c r="L169" s="159" t="str">
        <f t="shared" si="5"/>
        <v/>
      </c>
    </row>
    <row r="170" spans="2:12" x14ac:dyDescent="0.2">
      <c r="B170" s="158"/>
      <c r="C170" s="158"/>
      <c r="D170" s="158"/>
      <c r="E170" s="158"/>
      <c r="F170" s="158"/>
      <c r="G170" s="158"/>
      <c r="H170" s="158"/>
      <c r="I170" s="158"/>
      <c r="J170" s="158"/>
      <c r="K170" s="158"/>
      <c r="L170" s="159" t="str">
        <f t="shared" si="5"/>
        <v/>
      </c>
    </row>
    <row r="171" spans="2:12" x14ac:dyDescent="0.2">
      <c r="B171" s="158"/>
      <c r="C171" s="158"/>
      <c r="D171" s="158"/>
      <c r="E171" s="158"/>
      <c r="F171" s="158"/>
      <c r="G171" s="158"/>
      <c r="H171" s="158"/>
      <c r="I171" s="158"/>
      <c r="J171" s="158"/>
      <c r="K171" s="158"/>
      <c r="L171" s="159" t="str">
        <f t="shared" si="5"/>
        <v/>
      </c>
    </row>
    <row r="172" spans="2:12" x14ac:dyDescent="0.2">
      <c r="B172" s="158"/>
      <c r="C172" s="158"/>
      <c r="D172" s="158"/>
      <c r="E172" s="158"/>
      <c r="F172" s="158"/>
      <c r="G172" s="158"/>
      <c r="H172" s="158"/>
      <c r="I172" s="158"/>
      <c r="J172" s="158"/>
      <c r="K172" s="158"/>
      <c r="L172" s="159" t="str">
        <f t="shared" si="5"/>
        <v/>
      </c>
    </row>
    <row r="173" spans="2:12" x14ac:dyDescent="0.2">
      <c r="B173" s="158"/>
      <c r="C173" s="158"/>
      <c r="D173" s="158"/>
      <c r="E173" s="158"/>
      <c r="F173" s="158"/>
      <c r="G173" s="158"/>
      <c r="H173" s="158"/>
      <c r="I173" s="158"/>
      <c r="J173" s="158"/>
      <c r="K173" s="158"/>
      <c r="L173" s="159" t="str">
        <f t="shared" si="5"/>
        <v/>
      </c>
    </row>
    <row r="174" spans="2:12" x14ac:dyDescent="0.2">
      <c r="B174" s="158"/>
      <c r="C174" s="158"/>
      <c r="D174" s="158"/>
      <c r="E174" s="158"/>
      <c r="F174" s="158"/>
      <c r="G174" s="158"/>
      <c r="H174" s="158"/>
      <c r="I174" s="158"/>
      <c r="J174" s="158"/>
      <c r="K174" s="158"/>
      <c r="L174" s="159" t="str">
        <f t="shared" si="5"/>
        <v/>
      </c>
    </row>
    <row r="175" spans="2:12" x14ac:dyDescent="0.2">
      <c r="B175" s="158"/>
      <c r="C175" s="158"/>
      <c r="D175" s="158"/>
      <c r="E175" s="158"/>
      <c r="F175" s="158"/>
      <c r="G175" s="158"/>
      <c r="H175" s="158"/>
      <c r="I175" s="158"/>
      <c r="J175" s="158"/>
      <c r="K175" s="158"/>
      <c r="L175" s="159" t="str">
        <f t="shared" si="5"/>
        <v/>
      </c>
    </row>
    <row r="176" spans="2:12" x14ac:dyDescent="0.2">
      <c r="B176" s="158"/>
      <c r="C176" s="158"/>
      <c r="D176" s="158"/>
      <c r="E176" s="158"/>
      <c r="F176" s="158"/>
      <c r="G176" s="158"/>
      <c r="H176" s="158"/>
      <c r="I176" s="158"/>
      <c r="J176" s="158"/>
      <c r="K176" s="158"/>
      <c r="L176" s="159" t="str">
        <f t="shared" si="5"/>
        <v/>
      </c>
    </row>
    <row r="177" spans="2:12" x14ac:dyDescent="0.2">
      <c r="B177" s="158"/>
      <c r="C177" s="158"/>
      <c r="D177" s="158"/>
      <c r="E177" s="158"/>
      <c r="F177" s="158"/>
      <c r="G177" s="158"/>
      <c r="H177" s="158"/>
      <c r="I177" s="158"/>
      <c r="J177" s="158"/>
      <c r="K177" s="158"/>
      <c r="L177" s="159" t="str">
        <f t="shared" si="5"/>
        <v/>
      </c>
    </row>
    <row r="178" spans="2:12" x14ac:dyDescent="0.2">
      <c r="B178" s="158"/>
      <c r="C178" s="158"/>
      <c r="D178" s="158"/>
      <c r="E178" s="158"/>
      <c r="F178" s="158"/>
      <c r="G178" s="158"/>
      <c r="H178" s="158"/>
      <c r="I178" s="158"/>
      <c r="J178" s="158"/>
      <c r="K178" s="158"/>
      <c r="L178" s="159" t="str">
        <f t="shared" si="5"/>
        <v/>
      </c>
    </row>
    <row r="179" spans="2:12" x14ac:dyDescent="0.2">
      <c r="B179" s="158"/>
      <c r="C179" s="158"/>
      <c r="D179" s="158"/>
      <c r="E179" s="158"/>
      <c r="F179" s="158"/>
      <c r="G179" s="158"/>
      <c r="H179" s="158"/>
      <c r="I179" s="158"/>
      <c r="J179" s="158"/>
      <c r="K179" s="158"/>
      <c r="L179" s="159" t="str">
        <f t="shared" si="5"/>
        <v/>
      </c>
    </row>
    <row r="180" spans="2:12" x14ac:dyDescent="0.2">
      <c r="B180" s="158"/>
      <c r="C180" s="158"/>
      <c r="D180" s="158"/>
      <c r="E180" s="158"/>
      <c r="F180" s="158"/>
      <c r="G180" s="158"/>
      <c r="H180" s="158"/>
      <c r="I180" s="158"/>
      <c r="J180" s="158"/>
      <c r="K180" s="158"/>
      <c r="L180" s="159" t="str">
        <f t="shared" si="5"/>
        <v/>
      </c>
    </row>
    <row r="181" spans="2:12" x14ac:dyDescent="0.2">
      <c r="B181" s="158"/>
      <c r="C181" s="158"/>
      <c r="D181" s="158"/>
      <c r="E181" s="158"/>
      <c r="F181" s="158"/>
      <c r="G181" s="158"/>
      <c r="H181" s="158"/>
      <c r="I181" s="158"/>
      <c r="J181" s="158"/>
      <c r="K181" s="158"/>
      <c r="L181" s="159" t="str">
        <f t="shared" si="5"/>
        <v/>
      </c>
    </row>
    <row r="182" spans="2:12" x14ac:dyDescent="0.2">
      <c r="B182" s="158"/>
      <c r="C182" s="158"/>
      <c r="D182" s="158"/>
      <c r="E182" s="158"/>
      <c r="F182" s="158"/>
      <c r="G182" s="158"/>
      <c r="H182" s="158"/>
      <c r="I182" s="158"/>
      <c r="J182" s="158"/>
      <c r="K182" s="158"/>
      <c r="L182" s="159" t="str">
        <f t="shared" si="5"/>
        <v/>
      </c>
    </row>
    <row r="183" spans="2:12" x14ac:dyDescent="0.2">
      <c r="B183" s="158"/>
      <c r="C183" s="158"/>
      <c r="D183" s="158"/>
      <c r="E183" s="158"/>
      <c r="F183" s="158"/>
      <c r="G183" s="158"/>
      <c r="H183" s="158"/>
      <c r="I183" s="158"/>
      <c r="J183" s="158"/>
      <c r="K183" s="158"/>
      <c r="L183" s="159" t="str">
        <f t="shared" si="5"/>
        <v/>
      </c>
    </row>
    <row r="184" spans="2:12" x14ac:dyDescent="0.2">
      <c r="B184" s="158"/>
      <c r="C184" s="158"/>
      <c r="D184" s="158"/>
      <c r="E184" s="158"/>
      <c r="F184" s="158"/>
      <c r="G184" s="158"/>
      <c r="H184" s="158"/>
      <c r="I184" s="158"/>
      <c r="J184" s="158"/>
      <c r="K184" s="158"/>
      <c r="L184" s="159" t="str">
        <f t="shared" si="5"/>
        <v/>
      </c>
    </row>
    <row r="185" spans="2:12" x14ac:dyDescent="0.2">
      <c r="B185" s="158"/>
      <c r="C185" s="158"/>
      <c r="D185" s="158"/>
      <c r="E185" s="158"/>
      <c r="F185" s="158"/>
      <c r="G185" s="158"/>
      <c r="H185" s="158"/>
      <c r="I185" s="158"/>
      <c r="J185" s="158"/>
      <c r="K185" s="158"/>
      <c r="L185" s="159" t="str">
        <f t="shared" si="5"/>
        <v/>
      </c>
    </row>
    <row r="186" spans="2:12" x14ac:dyDescent="0.2">
      <c r="B186" s="158"/>
      <c r="C186" s="158"/>
      <c r="D186" s="158"/>
      <c r="E186" s="158"/>
      <c r="F186" s="158"/>
      <c r="G186" s="158"/>
      <c r="H186" s="158"/>
      <c r="I186" s="158"/>
      <c r="J186" s="158"/>
      <c r="K186" s="158"/>
      <c r="L186" s="159" t="str">
        <f t="shared" si="5"/>
        <v/>
      </c>
    </row>
    <row r="187" spans="2:12" x14ac:dyDescent="0.2">
      <c r="B187" s="158"/>
      <c r="C187" s="158"/>
      <c r="D187" s="158"/>
      <c r="E187" s="158"/>
      <c r="F187" s="158"/>
      <c r="G187" s="158"/>
      <c r="H187" s="158"/>
      <c r="I187" s="158"/>
      <c r="J187" s="158"/>
      <c r="K187" s="158"/>
      <c r="L187" s="159" t="str">
        <f t="shared" si="5"/>
        <v/>
      </c>
    </row>
    <row r="188" spans="2:12" x14ac:dyDescent="0.2">
      <c r="B188" s="158"/>
      <c r="C188" s="158"/>
      <c r="D188" s="158"/>
      <c r="E188" s="158"/>
      <c r="F188" s="158"/>
      <c r="G188" s="158"/>
      <c r="H188" s="158"/>
      <c r="I188" s="158"/>
      <c r="J188" s="158"/>
      <c r="K188" s="158"/>
      <c r="L188" s="159" t="str">
        <f t="shared" si="5"/>
        <v/>
      </c>
    </row>
    <row r="189" spans="2:12" x14ac:dyDescent="0.2">
      <c r="B189" s="158"/>
      <c r="C189" s="158"/>
      <c r="D189" s="158"/>
      <c r="E189" s="158"/>
      <c r="F189" s="158"/>
      <c r="G189" s="158"/>
      <c r="H189" s="158"/>
      <c r="I189" s="158"/>
      <c r="J189" s="158"/>
      <c r="K189" s="158"/>
      <c r="L189" s="159" t="str">
        <f t="shared" si="5"/>
        <v/>
      </c>
    </row>
    <row r="190" spans="2:12" x14ac:dyDescent="0.2">
      <c r="B190" s="158"/>
      <c r="C190" s="158"/>
      <c r="D190" s="158"/>
      <c r="E190" s="158"/>
      <c r="F190" s="158"/>
      <c r="G190" s="158"/>
      <c r="H190" s="158"/>
      <c r="I190" s="158"/>
      <c r="J190" s="158"/>
      <c r="K190" s="158"/>
      <c r="L190" s="159" t="str">
        <f t="shared" si="5"/>
        <v/>
      </c>
    </row>
    <row r="191" spans="2:12" x14ac:dyDescent="0.2">
      <c r="B191" s="158"/>
      <c r="C191" s="158"/>
      <c r="D191" s="158"/>
      <c r="E191" s="158"/>
      <c r="F191" s="158"/>
      <c r="G191" s="158"/>
      <c r="H191" s="158"/>
      <c r="I191" s="158"/>
      <c r="J191" s="158"/>
      <c r="K191" s="158"/>
      <c r="L191" s="159" t="str">
        <f t="shared" si="5"/>
        <v/>
      </c>
    </row>
    <row r="192" spans="2:12" x14ac:dyDescent="0.2">
      <c r="B192" s="158"/>
      <c r="C192" s="158"/>
      <c r="D192" s="158"/>
      <c r="E192" s="158"/>
      <c r="F192" s="158"/>
      <c r="G192" s="158"/>
      <c r="H192" s="158"/>
      <c r="I192" s="158"/>
      <c r="J192" s="158"/>
      <c r="K192" s="158"/>
      <c r="L192" s="159" t="str">
        <f t="shared" si="5"/>
        <v/>
      </c>
    </row>
    <row r="193" spans="2:12" x14ac:dyDescent="0.2">
      <c r="B193" s="158"/>
      <c r="C193" s="158"/>
      <c r="D193" s="158"/>
      <c r="E193" s="158"/>
      <c r="F193" s="158"/>
      <c r="G193" s="158"/>
      <c r="H193" s="158"/>
      <c r="I193" s="158"/>
      <c r="J193" s="158"/>
      <c r="K193" s="158"/>
      <c r="L193" s="159" t="str">
        <f t="shared" si="5"/>
        <v/>
      </c>
    </row>
    <row r="194" spans="2:12" x14ac:dyDescent="0.2">
      <c r="B194" s="158"/>
      <c r="C194" s="158"/>
      <c r="D194" s="158"/>
      <c r="E194" s="158"/>
      <c r="F194" s="158"/>
      <c r="G194" s="158"/>
      <c r="H194" s="158"/>
      <c r="I194" s="158"/>
      <c r="J194" s="158"/>
      <c r="K194" s="158"/>
      <c r="L194" s="159" t="str">
        <f t="shared" si="5"/>
        <v/>
      </c>
    </row>
    <row r="195" spans="2:12" x14ac:dyDescent="0.2">
      <c r="B195" s="158"/>
      <c r="C195" s="158"/>
      <c r="D195" s="158"/>
      <c r="E195" s="158"/>
      <c r="F195" s="158"/>
      <c r="G195" s="158"/>
      <c r="H195" s="158"/>
      <c r="I195" s="158"/>
      <c r="J195" s="158"/>
      <c r="K195" s="158"/>
      <c r="L195" s="159" t="str">
        <f t="shared" si="5"/>
        <v/>
      </c>
    </row>
    <row r="196" spans="2:12" x14ac:dyDescent="0.2">
      <c r="B196" s="158"/>
      <c r="C196" s="158"/>
      <c r="D196" s="158"/>
      <c r="E196" s="158"/>
      <c r="F196" s="158"/>
      <c r="G196" s="158"/>
      <c r="H196" s="158"/>
      <c r="I196" s="158"/>
      <c r="J196" s="158"/>
      <c r="K196" s="158"/>
      <c r="L196" s="159" t="str">
        <f t="shared" ref="L196:L259" si="6">IF(E196="","",IF(E196&lt;F196,PROPER(E196)&amp;" &amp; "&amp;PROPER(F196),PROPER(F196)&amp;" &amp; "&amp;PROPER(E196)))</f>
        <v/>
      </c>
    </row>
    <row r="197" spans="2:12" x14ac:dyDescent="0.2">
      <c r="B197" s="158"/>
      <c r="C197" s="158"/>
      <c r="D197" s="158"/>
      <c r="E197" s="158"/>
      <c r="F197" s="158"/>
      <c r="G197" s="158"/>
      <c r="H197" s="158"/>
      <c r="I197" s="158"/>
      <c r="J197" s="158"/>
      <c r="K197" s="158"/>
      <c r="L197" s="159" t="str">
        <f t="shared" si="6"/>
        <v/>
      </c>
    </row>
    <row r="198" spans="2:12" x14ac:dyDescent="0.2">
      <c r="B198" s="158"/>
      <c r="C198" s="158"/>
      <c r="D198" s="158"/>
      <c r="E198" s="158"/>
      <c r="F198" s="158"/>
      <c r="G198" s="158"/>
      <c r="H198" s="158"/>
      <c r="I198" s="158"/>
      <c r="J198" s="158"/>
      <c r="K198" s="158"/>
      <c r="L198" s="159" t="str">
        <f t="shared" si="6"/>
        <v/>
      </c>
    </row>
    <row r="199" spans="2:12" x14ac:dyDescent="0.2">
      <c r="B199" s="158"/>
      <c r="C199" s="158"/>
      <c r="D199" s="158"/>
      <c r="E199" s="158"/>
      <c r="F199" s="158"/>
      <c r="G199" s="158"/>
      <c r="H199" s="158"/>
      <c r="I199" s="158"/>
      <c r="J199" s="158"/>
      <c r="K199" s="158"/>
      <c r="L199" s="159" t="str">
        <f t="shared" si="6"/>
        <v/>
      </c>
    </row>
    <row r="200" spans="2:12" x14ac:dyDescent="0.2">
      <c r="B200" s="158"/>
      <c r="C200" s="158"/>
      <c r="D200" s="158"/>
      <c r="E200" s="158"/>
      <c r="F200" s="158"/>
      <c r="G200" s="158"/>
      <c r="H200" s="158"/>
      <c r="I200" s="158"/>
      <c r="J200" s="158"/>
      <c r="K200" s="158"/>
      <c r="L200" s="159" t="str">
        <f t="shared" si="6"/>
        <v/>
      </c>
    </row>
    <row r="201" spans="2:12" x14ac:dyDescent="0.2">
      <c r="B201" s="158"/>
      <c r="C201" s="158"/>
      <c r="D201" s="158"/>
      <c r="E201" s="158"/>
      <c r="F201" s="158"/>
      <c r="G201" s="158"/>
      <c r="H201" s="158"/>
      <c r="I201" s="158"/>
      <c r="J201" s="158"/>
      <c r="K201" s="158"/>
      <c r="L201" s="159" t="str">
        <f t="shared" si="6"/>
        <v/>
      </c>
    </row>
    <row r="202" spans="2:12" x14ac:dyDescent="0.2">
      <c r="B202" s="158"/>
      <c r="C202" s="158"/>
      <c r="D202" s="158"/>
      <c r="E202" s="158"/>
      <c r="F202" s="158"/>
      <c r="G202" s="158"/>
      <c r="H202" s="158"/>
      <c r="I202" s="158"/>
      <c r="J202" s="158"/>
      <c r="K202" s="158"/>
      <c r="L202" s="159" t="str">
        <f t="shared" si="6"/>
        <v/>
      </c>
    </row>
    <row r="203" spans="2:12" x14ac:dyDescent="0.2">
      <c r="B203" s="158"/>
      <c r="C203" s="158"/>
      <c r="D203" s="158"/>
      <c r="E203" s="158"/>
      <c r="F203" s="158"/>
      <c r="G203" s="158"/>
      <c r="H203" s="158"/>
      <c r="I203" s="158"/>
      <c r="J203" s="158"/>
      <c r="K203" s="158"/>
      <c r="L203" s="159" t="str">
        <f t="shared" si="6"/>
        <v/>
      </c>
    </row>
    <row r="204" spans="2:12" x14ac:dyDescent="0.2">
      <c r="B204" s="158"/>
      <c r="C204" s="158"/>
      <c r="D204" s="158"/>
      <c r="E204" s="158"/>
      <c r="F204" s="158"/>
      <c r="G204" s="158"/>
      <c r="H204" s="158"/>
      <c r="I204" s="158"/>
      <c r="J204" s="158"/>
      <c r="K204" s="158"/>
      <c r="L204" s="159" t="str">
        <f t="shared" si="6"/>
        <v/>
      </c>
    </row>
    <row r="205" spans="2:12" x14ac:dyDescent="0.2">
      <c r="B205" s="158"/>
      <c r="C205" s="158"/>
      <c r="D205" s="158"/>
      <c r="E205" s="158"/>
      <c r="F205" s="158"/>
      <c r="G205" s="158"/>
      <c r="H205" s="158"/>
      <c r="I205" s="158"/>
      <c r="J205" s="158"/>
      <c r="K205" s="158"/>
      <c r="L205" s="159" t="str">
        <f t="shared" si="6"/>
        <v/>
      </c>
    </row>
    <row r="206" spans="2:12" x14ac:dyDescent="0.2">
      <c r="B206" s="158"/>
      <c r="C206" s="158"/>
      <c r="D206" s="158"/>
      <c r="E206" s="158"/>
      <c r="F206" s="158"/>
      <c r="G206" s="158"/>
      <c r="H206" s="158"/>
      <c r="I206" s="158"/>
      <c r="J206" s="158"/>
      <c r="K206" s="158"/>
      <c r="L206" s="159" t="str">
        <f t="shared" si="6"/>
        <v/>
      </c>
    </row>
    <row r="207" spans="2:12" x14ac:dyDescent="0.2">
      <c r="B207" s="158"/>
      <c r="C207" s="158"/>
      <c r="D207" s="158"/>
      <c r="E207" s="158"/>
      <c r="F207" s="158"/>
      <c r="G207" s="158"/>
      <c r="H207" s="158"/>
      <c r="I207" s="158"/>
      <c r="J207" s="158"/>
      <c r="K207" s="158"/>
      <c r="L207" s="159" t="str">
        <f t="shared" si="6"/>
        <v/>
      </c>
    </row>
    <row r="208" spans="2:12" x14ac:dyDescent="0.2">
      <c r="B208" s="158"/>
      <c r="C208" s="158"/>
      <c r="D208" s="158"/>
      <c r="E208" s="158"/>
      <c r="F208" s="158"/>
      <c r="G208" s="158"/>
      <c r="H208" s="158"/>
      <c r="I208" s="158"/>
      <c r="J208" s="158"/>
      <c r="K208" s="158"/>
      <c r="L208" s="159" t="str">
        <f t="shared" si="6"/>
        <v/>
      </c>
    </row>
    <row r="209" spans="2:12" x14ac:dyDescent="0.2">
      <c r="B209" s="158"/>
      <c r="C209" s="158"/>
      <c r="D209" s="158"/>
      <c r="E209" s="158"/>
      <c r="F209" s="158"/>
      <c r="G209" s="158"/>
      <c r="H209" s="158"/>
      <c r="I209" s="158"/>
      <c r="J209" s="158"/>
      <c r="K209" s="158"/>
      <c r="L209" s="159" t="str">
        <f t="shared" si="6"/>
        <v/>
      </c>
    </row>
    <row r="210" spans="2:12" x14ac:dyDescent="0.2">
      <c r="B210" s="158"/>
      <c r="C210" s="158"/>
      <c r="D210" s="158"/>
      <c r="E210" s="158"/>
      <c r="F210" s="158"/>
      <c r="G210" s="158"/>
      <c r="H210" s="158"/>
      <c r="I210" s="158"/>
      <c r="J210" s="158"/>
      <c r="K210" s="158"/>
      <c r="L210" s="159" t="str">
        <f t="shared" si="6"/>
        <v/>
      </c>
    </row>
    <row r="211" spans="2:12" x14ac:dyDescent="0.2">
      <c r="B211" s="158"/>
      <c r="C211" s="158"/>
      <c r="D211" s="158"/>
      <c r="E211" s="158"/>
      <c r="F211" s="158"/>
      <c r="G211" s="158"/>
      <c r="H211" s="158"/>
      <c r="I211" s="158"/>
      <c r="J211" s="158"/>
      <c r="K211" s="158"/>
      <c r="L211" s="159" t="str">
        <f t="shared" si="6"/>
        <v/>
      </c>
    </row>
    <row r="212" spans="2:12" x14ac:dyDescent="0.2">
      <c r="B212" s="158"/>
      <c r="C212" s="158"/>
      <c r="D212" s="158"/>
      <c r="E212" s="158"/>
      <c r="F212" s="158"/>
      <c r="G212" s="158"/>
      <c r="H212" s="158"/>
      <c r="I212" s="158"/>
      <c r="J212" s="158"/>
      <c r="K212" s="158"/>
      <c r="L212" s="159" t="str">
        <f t="shared" si="6"/>
        <v/>
      </c>
    </row>
    <row r="213" spans="2:12" x14ac:dyDescent="0.2">
      <c r="B213" s="158"/>
      <c r="C213" s="158"/>
      <c r="D213" s="158"/>
      <c r="E213" s="158"/>
      <c r="F213" s="158"/>
      <c r="G213" s="158"/>
      <c r="H213" s="158"/>
      <c r="I213" s="158"/>
      <c r="J213" s="158"/>
      <c r="K213" s="158"/>
      <c r="L213" s="159" t="str">
        <f t="shared" si="6"/>
        <v/>
      </c>
    </row>
    <row r="214" spans="2:12" x14ac:dyDescent="0.2">
      <c r="B214" s="158"/>
      <c r="C214" s="158"/>
      <c r="D214" s="158"/>
      <c r="E214" s="158"/>
      <c r="F214" s="158"/>
      <c r="G214" s="158"/>
      <c r="H214" s="158"/>
      <c r="I214" s="158"/>
      <c r="J214" s="158"/>
      <c r="K214" s="158"/>
      <c r="L214" s="159" t="str">
        <f t="shared" si="6"/>
        <v/>
      </c>
    </row>
    <row r="215" spans="2:12" x14ac:dyDescent="0.2">
      <c r="B215" s="158"/>
      <c r="C215" s="158"/>
      <c r="D215" s="158"/>
      <c r="E215" s="158"/>
      <c r="F215" s="158"/>
      <c r="G215" s="158"/>
      <c r="H215" s="158"/>
      <c r="I215" s="158"/>
      <c r="J215" s="158"/>
      <c r="K215" s="158"/>
      <c r="L215" s="159" t="str">
        <f t="shared" si="6"/>
        <v/>
      </c>
    </row>
    <row r="216" spans="2:12" x14ac:dyDescent="0.2">
      <c r="B216" s="158"/>
      <c r="C216" s="158"/>
      <c r="D216" s="158"/>
      <c r="E216" s="158"/>
      <c r="F216" s="158"/>
      <c r="G216" s="158"/>
      <c r="H216" s="158"/>
      <c r="I216" s="158"/>
      <c r="J216" s="158"/>
      <c r="K216" s="158"/>
      <c r="L216" s="159" t="str">
        <f t="shared" si="6"/>
        <v/>
      </c>
    </row>
    <row r="217" spans="2:12" x14ac:dyDescent="0.2">
      <c r="B217" s="158"/>
      <c r="C217" s="158"/>
      <c r="D217" s="158"/>
      <c r="E217" s="158"/>
      <c r="F217" s="158"/>
      <c r="G217" s="158"/>
      <c r="H217" s="158"/>
      <c r="I217" s="158"/>
      <c r="J217" s="158"/>
      <c r="K217" s="158"/>
      <c r="L217" s="159" t="str">
        <f t="shared" si="6"/>
        <v/>
      </c>
    </row>
    <row r="218" spans="2:12" x14ac:dyDescent="0.2">
      <c r="B218" s="158"/>
      <c r="C218" s="158"/>
      <c r="D218" s="158"/>
      <c r="E218" s="158"/>
      <c r="F218" s="158"/>
      <c r="G218" s="158"/>
      <c r="H218" s="158"/>
      <c r="I218" s="158"/>
      <c r="J218" s="158"/>
      <c r="K218" s="158"/>
      <c r="L218" s="159" t="str">
        <f t="shared" si="6"/>
        <v/>
      </c>
    </row>
    <row r="219" spans="2:12" x14ac:dyDescent="0.2">
      <c r="B219" s="158"/>
      <c r="C219" s="158"/>
      <c r="D219" s="158"/>
      <c r="E219" s="158"/>
      <c r="F219" s="158"/>
      <c r="G219" s="158"/>
      <c r="H219" s="158"/>
      <c r="I219" s="158"/>
      <c r="J219" s="158"/>
      <c r="K219" s="158"/>
      <c r="L219" s="159" t="str">
        <f t="shared" si="6"/>
        <v/>
      </c>
    </row>
    <row r="220" spans="2:12" x14ac:dyDescent="0.2">
      <c r="B220" s="158"/>
      <c r="C220" s="158"/>
      <c r="D220" s="158"/>
      <c r="E220" s="158"/>
      <c r="F220" s="158"/>
      <c r="G220" s="158"/>
      <c r="H220" s="158"/>
      <c r="I220" s="158"/>
      <c r="J220" s="158"/>
      <c r="K220" s="158"/>
      <c r="L220" s="159" t="str">
        <f t="shared" si="6"/>
        <v/>
      </c>
    </row>
    <row r="221" spans="2:12" x14ac:dyDescent="0.2">
      <c r="B221" s="158"/>
      <c r="C221" s="158"/>
      <c r="D221" s="158"/>
      <c r="E221" s="158"/>
      <c r="F221" s="158"/>
      <c r="G221" s="158"/>
      <c r="H221" s="158"/>
      <c r="I221" s="158"/>
      <c r="J221" s="158"/>
      <c r="K221" s="158"/>
      <c r="L221" s="159" t="str">
        <f t="shared" si="6"/>
        <v/>
      </c>
    </row>
    <row r="222" spans="2:12" x14ac:dyDescent="0.2">
      <c r="B222" s="158"/>
      <c r="C222" s="158"/>
      <c r="D222" s="158"/>
      <c r="E222" s="158"/>
      <c r="F222" s="158"/>
      <c r="G222" s="158"/>
      <c r="H222" s="158"/>
      <c r="I222" s="158"/>
      <c r="J222" s="158"/>
      <c r="K222" s="158"/>
      <c r="L222" s="159" t="str">
        <f t="shared" si="6"/>
        <v/>
      </c>
    </row>
    <row r="223" spans="2:12" x14ac:dyDescent="0.2">
      <c r="B223" s="158"/>
      <c r="C223" s="158"/>
      <c r="D223" s="158"/>
      <c r="E223" s="158"/>
      <c r="F223" s="158"/>
      <c r="G223" s="158"/>
      <c r="H223" s="158"/>
      <c r="I223" s="158"/>
      <c r="J223" s="158"/>
      <c r="K223" s="158"/>
      <c r="L223" s="159" t="str">
        <f t="shared" si="6"/>
        <v/>
      </c>
    </row>
    <row r="224" spans="2:12" x14ac:dyDescent="0.2">
      <c r="B224" s="158"/>
      <c r="C224" s="158"/>
      <c r="D224" s="158"/>
      <c r="E224" s="158"/>
      <c r="F224" s="158"/>
      <c r="G224" s="158"/>
      <c r="H224" s="158"/>
      <c r="I224" s="158"/>
      <c r="J224" s="158"/>
      <c r="K224" s="158"/>
      <c r="L224" s="159" t="str">
        <f t="shared" si="6"/>
        <v/>
      </c>
    </row>
    <row r="225" spans="2:12" x14ac:dyDescent="0.2">
      <c r="B225" s="158"/>
      <c r="C225" s="158"/>
      <c r="D225" s="158"/>
      <c r="E225" s="158"/>
      <c r="F225" s="158"/>
      <c r="G225" s="158"/>
      <c r="H225" s="158"/>
      <c r="I225" s="158"/>
      <c r="J225" s="158"/>
      <c r="K225" s="158"/>
      <c r="L225" s="159" t="str">
        <f t="shared" si="6"/>
        <v/>
      </c>
    </row>
    <row r="226" spans="2:12" x14ac:dyDescent="0.2">
      <c r="B226" s="158"/>
      <c r="C226" s="158"/>
      <c r="D226" s="158"/>
      <c r="E226" s="158"/>
      <c r="F226" s="158"/>
      <c r="G226" s="158"/>
      <c r="H226" s="158"/>
      <c r="I226" s="158"/>
      <c r="J226" s="158"/>
      <c r="K226" s="158"/>
      <c r="L226" s="159" t="str">
        <f t="shared" si="6"/>
        <v/>
      </c>
    </row>
    <row r="227" spans="2:12" x14ac:dyDescent="0.2">
      <c r="B227" s="158"/>
      <c r="C227" s="158"/>
      <c r="D227" s="158"/>
      <c r="E227" s="158"/>
      <c r="F227" s="158"/>
      <c r="G227" s="158"/>
      <c r="H227" s="158"/>
      <c r="I227" s="158"/>
      <c r="J227" s="158"/>
      <c r="K227" s="158"/>
      <c r="L227" s="159" t="str">
        <f t="shared" si="6"/>
        <v/>
      </c>
    </row>
    <row r="228" spans="2:12" x14ac:dyDescent="0.2">
      <c r="B228" s="158"/>
      <c r="C228" s="158"/>
      <c r="D228" s="158"/>
      <c r="E228" s="158"/>
      <c r="F228" s="158"/>
      <c r="G228" s="158"/>
      <c r="H228" s="158"/>
      <c r="I228" s="158"/>
      <c r="J228" s="158"/>
      <c r="K228" s="158"/>
      <c r="L228" s="159" t="str">
        <f t="shared" si="6"/>
        <v/>
      </c>
    </row>
    <row r="229" spans="2:12" x14ac:dyDescent="0.2">
      <c r="B229" s="158"/>
      <c r="C229" s="158"/>
      <c r="D229" s="158"/>
      <c r="E229" s="158"/>
      <c r="F229" s="158"/>
      <c r="G229" s="158"/>
      <c r="H229" s="158"/>
      <c r="I229" s="158"/>
      <c r="J229" s="158"/>
      <c r="K229" s="158"/>
      <c r="L229" s="159" t="str">
        <f t="shared" si="6"/>
        <v/>
      </c>
    </row>
    <row r="230" spans="2:12" x14ac:dyDescent="0.2">
      <c r="B230" s="158"/>
      <c r="C230" s="158"/>
      <c r="D230" s="158"/>
      <c r="E230" s="158"/>
      <c r="F230" s="158"/>
      <c r="G230" s="158"/>
      <c r="H230" s="158"/>
      <c r="I230" s="158"/>
      <c r="J230" s="158"/>
      <c r="K230" s="158"/>
      <c r="L230" s="159" t="str">
        <f t="shared" si="6"/>
        <v/>
      </c>
    </row>
    <row r="231" spans="2:12" x14ac:dyDescent="0.2">
      <c r="B231" s="158"/>
      <c r="C231" s="158"/>
      <c r="D231" s="158"/>
      <c r="E231" s="158"/>
      <c r="F231" s="158"/>
      <c r="G231" s="158"/>
      <c r="H231" s="158"/>
      <c r="I231" s="158"/>
      <c r="J231" s="158"/>
      <c r="K231" s="158"/>
      <c r="L231" s="159" t="str">
        <f t="shared" si="6"/>
        <v/>
      </c>
    </row>
    <row r="232" spans="2:12" x14ac:dyDescent="0.2">
      <c r="B232" s="158"/>
      <c r="C232" s="158"/>
      <c r="D232" s="158"/>
      <c r="E232" s="158"/>
      <c r="F232" s="158"/>
      <c r="G232" s="158"/>
      <c r="H232" s="158"/>
      <c r="I232" s="158"/>
      <c r="J232" s="158"/>
      <c r="K232" s="158"/>
      <c r="L232" s="159" t="str">
        <f t="shared" si="6"/>
        <v/>
      </c>
    </row>
    <row r="233" spans="2:12" x14ac:dyDescent="0.2">
      <c r="B233" s="158"/>
      <c r="C233" s="158"/>
      <c r="D233" s="158"/>
      <c r="E233" s="158"/>
      <c r="F233" s="158"/>
      <c r="G233" s="158"/>
      <c r="H233" s="158"/>
      <c r="I233" s="158"/>
      <c r="J233" s="158"/>
      <c r="K233" s="158"/>
      <c r="L233" s="159" t="str">
        <f t="shared" si="6"/>
        <v/>
      </c>
    </row>
    <row r="234" spans="2:12" x14ac:dyDescent="0.2">
      <c r="B234" s="158"/>
      <c r="C234" s="158"/>
      <c r="D234" s="158"/>
      <c r="E234" s="158"/>
      <c r="F234" s="158"/>
      <c r="G234" s="158"/>
      <c r="H234" s="158"/>
      <c r="I234" s="158"/>
      <c r="J234" s="158"/>
      <c r="K234" s="158"/>
      <c r="L234" s="159" t="str">
        <f t="shared" si="6"/>
        <v/>
      </c>
    </row>
    <row r="235" spans="2:12" x14ac:dyDescent="0.2">
      <c r="B235" s="158"/>
      <c r="C235" s="158"/>
      <c r="D235" s="158"/>
      <c r="E235" s="158"/>
      <c r="F235" s="158"/>
      <c r="G235" s="158"/>
      <c r="H235" s="158"/>
      <c r="I235" s="158"/>
      <c r="J235" s="158"/>
      <c r="K235" s="158"/>
      <c r="L235" s="159" t="str">
        <f t="shared" si="6"/>
        <v/>
      </c>
    </row>
    <row r="236" spans="2:12" x14ac:dyDescent="0.2">
      <c r="B236" s="158"/>
      <c r="C236" s="158"/>
      <c r="D236" s="158"/>
      <c r="E236" s="158"/>
      <c r="F236" s="158"/>
      <c r="G236" s="158"/>
      <c r="H236" s="158"/>
      <c r="I236" s="158"/>
      <c r="J236" s="158"/>
      <c r="K236" s="158"/>
      <c r="L236" s="159" t="str">
        <f t="shared" si="6"/>
        <v/>
      </c>
    </row>
    <row r="237" spans="2:12" x14ac:dyDescent="0.2">
      <c r="B237" s="158"/>
      <c r="C237" s="158"/>
      <c r="D237" s="158"/>
      <c r="E237" s="158"/>
      <c r="F237" s="158"/>
      <c r="G237" s="158"/>
      <c r="H237" s="158"/>
      <c r="I237" s="158"/>
      <c r="J237" s="158"/>
      <c r="K237" s="158"/>
      <c r="L237" s="159" t="str">
        <f t="shared" si="6"/>
        <v/>
      </c>
    </row>
    <row r="238" spans="2:12" x14ac:dyDescent="0.2">
      <c r="B238" s="158"/>
      <c r="C238" s="158"/>
      <c r="D238" s="158"/>
      <c r="E238" s="158"/>
      <c r="F238" s="158"/>
      <c r="G238" s="158"/>
      <c r="H238" s="158"/>
      <c r="I238" s="158"/>
      <c r="J238" s="158"/>
      <c r="K238" s="158"/>
      <c r="L238" s="159" t="str">
        <f t="shared" si="6"/>
        <v/>
      </c>
    </row>
    <row r="239" spans="2:12" x14ac:dyDescent="0.2">
      <c r="B239" s="158"/>
      <c r="C239" s="158"/>
      <c r="D239" s="158"/>
      <c r="E239" s="158"/>
      <c r="F239" s="158"/>
      <c r="G239" s="158"/>
      <c r="H239" s="158"/>
      <c r="I239" s="158"/>
      <c r="J239" s="158"/>
      <c r="K239" s="158"/>
      <c r="L239" s="159" t="str">
        <f t="shared" si="6"/>
        <v/>
      </c>
    </row>
    <row r="240" spans="2:12" x14ac:dyDescent="0.2">
      <c r="B240" s="158"/>
      <c r="C240" s="158"/>
      <c r="D240" s="158"/>
      <c r="E240" s="158"/>
      <c r="F240" s="158"/>
      <c r="G240" s="158"/>
      <c r="H240" s="158"/>
      <c r="I240" s="158"/>
      <c r="J240" s="158"/>
      <c r="K240" s="158"/>
      <c r="L240" s="159" t="str">
        <f t="shared" si="6"/>
        <v/>
      </c>
    </row>
    <row r="241" spans="2:12" x14ac:dyDescent="0.2">
      <c r="B241" s="158"/>
      <c r="C241" s="158"/>
      <c r="D241" s="158"/>
      <c r="E241" s="158"/>
      <c r="F241" s="158"/>
      <c r="G241" s="158"/>
      <c r="H241" s="158"/>
      <c r="I241" s="158"/>
      <c r="J241" s="158"/>
      <c r="K241" s="158"/>
      <c r="L241" s="159" t="str">
        <f t="shared" si="6"/>
        <v/>
      </c>
    </row>
    <row r="242" spans="2:12" x14ac:dyDescent="0.2">
      <c r="B242" s="158"/>
      <c r="C242" s="158"/>
      <c r="D242" s="158"/>
      <c r="E242" s="158"/>
      <c r="F242" s="158"/>
      <c r="G242" s="158"/>
      <c r="H242" s="158"/>
      <c r="I242" s="158"/>
      <c r="J242" s="158"/>
      <c r="K242" s="158"/>
      <c r="L242" s="159" t="str">
        <f t="shared" si="6"/>
        <v/>
      </c>
    </row>
    <row r="243" spans="2:12" x14ac:dyDescent="0.2">
      <c r="B243" s="158"/>
      <c r="C243" s="158"/>
      <c r="D243" s="158"/>
      <c r="E243" s="158"/>
      <c r="F243" s="158"/>
      <c r="G243" s="158"/>
      <c r="H243" s="158"/>
      <c r="I243" s="158"/>
      <c r="J243" s="158"/>
      <c r="K243" s="158"/>
      <c r="L243" s="159" t="str">
        <f t="shared" si="6"/>
        <v/>
      </c>
    </row>
    <row r="244" spans="2:12" x14ac:dyDescent="0.2">
      <c r="B244" s="158"/>
      <c r="C244" s="158"/>
      <c r="D244" s="158"/>
      <c r="E244" s="158"/>
      <c r="F244" s="158"/>
      <c r="G244" s="158"/>
      <c r="H244" s="158"/>
      <c r="I244" s="158"/>
      <c r="J244" s="158"/>
      <c r="K244" s="158"/>
      <c r="L244" s="159" t="str">
        <f t="shared" si="6"/>
        <v/>
      </c>
    </row>
    <row r="245" spans="2:12" x14ac:dyDescent="0.2">
      <c r="B245" s="158"/>
      <c r="C245" s="158"/>
      <c r="D245" s="158"/>
      <c r="E245" s="158"/>
      <c r="F245" s="158"/>
      <c r="G245" s="158"/>
      <c r="H245" s="158"/>
      <c r="I245" s="158"/>
      <c r="J245" s="158"/>
      <c r="K245" s="158"/>
      <c r="L245" s="159" t="str">
        <f t="shared" si="6"/>
        <v/>
      </c>
    </row>
    <row r="246" spans="2:12" x14ac:dyDescent="0.2">
      <c r="B246" s="158"/>
      <c r="C246" s="158"/>
      <c r="D246" s="158"/>
      <c r="E246" s="158"/>
      <c r="F246" s="158"/>
      <c r="G246" s="158"/>
      <c r="H246" s="158"/>
      <c r="I246" s="158"/>
      <c r="J246" s="158"/>
      <c r="K246" s="158"/>
      <c r="L246" s="159" t="str">
        <f t="shared" si="6"/>
        <v/>
      </c>
    </row>
    <row r="247" spans="2:12" x14ac:dyDescent="0.2">
      <c r="B247" s="158"/>
      <c r="C247" s="158"/>
      <c r="D247" s="158"/>
      <c r="E247" s="158"/>
      <c r="F247" s="158"/>
      <c r="G247" s="158"/>
      <c r="H247" s="158"/>
      <c r="I247" s="158"/>
      <c r="J247" s="158"/>
      <c r="K247" s="158"/>
      <c r="L247" s="159" t="str">
        <f t="shared" si="6"/>
        <v/>
      </c>
    </row>
    <row r="248" spans="2:12" x14ac:dyDescent="0.2">
      <c r="B248" s="158"/>
      <c r="C248" s="158"/>
      <c r="D248" s="158"/>
      <c r="E248" s="158"/>
      <c r="F248" s="158"/>
      <c r="G248" s="158"/>
      <c r="H248" s="158"/>
      <c r="I248" s="158"/>
      <c r="J248" s="158"/>
      <c r="K248" s="158"/>
      <c r="L248" s="159" t="str">
        <f t="shared" si="6"/>
        <v/>
      </c>
    </row>
    <row r="249" spans="2:12" x14ac:dyDescent="0.2">
      <c r="B249" s="158"/>
      <c r="C249" s="158"/>
      <c r="D249" s="158"/>
      <c r="E249" s="158"/>
      <c r="F249" s="158"/>
      <c r="G249" s="158"/>
      <c r="H249" s="158"/>
      <c r="I249" s="158"/>
      <c r="J249" s="158"/>
      <c r="K249" s="158"/>
      <c r="L249" s="159" t="str">
        <f t="shared" si="6"/>
        <v/>
      </c>
    </row>
    <row r="250" spans="2:12" x14ac:dyDescent="0.2">
      <c r="B250" s="158"/>
      <c r="C250" s="158"/>
      <c r="D250" s="158"/>
      <c r="E250" s="158"/>
      <c r="F250" s="158"/>
      <c r="G250" s="158"/>
      <c r="H250" s="158"/>
      <c r="I250" s="158"/>
      <c r="J250" s="158"/>
      <c r="K250" s="158"/>
      <c r="L250" s="159" t="str">
        <f t="shared" si="6"/>
        <v/>
      </c>
    </row>
    <row r="251" spans="2:12" x14ac:dyDescent="0.2">
      <c r="B251" s="158"/>
      <c r="C251" s="158"/>
      <c r="D251" s="158"/>
      <c r="E251" s="158"/>
      <c r="F251" s="158"/>
      <c r="G251" s="158"/>
      <c r="H251" s="158"/>
      <c r="I251" s="158"/>
      <c r="J251" s="158"/>
      <c r="K251" s="158"/>
      <c r="L251" s="159" t="str">
        <f t="shared" si="6"/>
        <v/>
      </c>
    </row>
    <row r="252" spans="2:12" x14ac:dyDescent="0.2">
      <c r="B252" s="158"/>
      <c r="C252" s="158"/>
      <c r="D252" s="158"/>
      <c r="E252" s="158"/>
      <c r="F252" s="158"/>
      <c r="G252" s="158"/>
      <c r="H252" s="158"/>
      <c r="I252" s="158"/>
      <c r="J252" s="158"/>
      <c r="K252" s="158"/>
      <c r="L252" s="159" t="str">
        <f t="shared" si="6"/>
        <v/>
      </c>
    </row>
    <row r="253" spans="2:12" x14ac:dyDescent="0.2">
      <c r="B253" s="158"/>
      <c r="C253" s="158"/>
      <c r="D253" s="158"/>
      <c r="E253" s="158"/>
      <c r="F253" s="158"/>
      <c r="G253" s="158"/>
      <c r="H253" s="158"/>
      <c r="I253" s="158"/>
      <c r="J253" s="158"/>
      <c r="K253" s="158"/>
      <c r="L253" s="159" t="str">
        <f t="shared" si="6"/>
        <v/>
      </c>
    </row>
    <row r="254" spans="2:12" x14ac:dyDescent="0.2">
      <c r="B254" s="158"/>
      <c r="C254" s="158"/>
      <c r="D254" s="158"/>
      <c r="E254" s="158"/>
      <c r="F254" s="158"/>
      <c r="G254" s="158"/>
      <c r="H254" s="158"/>
      <c r="I254" s="158"/>
      <c r="J254" s="158"/>
      <c r="K254" s="158"/>
      <c r="L254" s="159" t="str">
        <f t="shared" si="6"/>
        <v/>
      </c>
    </row>
    <row r="255" spans="2:12" x14ac:dyDescent="0.2">
      <c r="B255" s="158"/>
      <c r="C255" s="158"/>
      <c r="D255" s="158"/>
      <c r="E255" s="158"/>
      <c r="F255" s="158"/>
      <c r="G255" s="158"/>
      <c r="H255" s="158"/>
      <c r="I255" s="158"/>
      <c r="J255" s="158"/>
      <c r="K255" s="158"/>
      <c r="L255" s="159" t="str">
        <f t="shared" si="6"/>
        <v/>
      </c>
    </row>
    <row r="256" spans="2:12" x14ac:dyDescent="0.2">
      <c r="B256" s="158"/>
      <c r="C256" s="158"/>
      <c r="D256" s="158"/>
      <c r="E256" s="158"/>
      <c r="F256" s="158"/>
      <c r="G256" s="158"/>
      <c r="H256" s="158"/>
      <c r="I256" s="158"/>
      <c r="J256" s="158"/>
      <c r="K256" s="158"/>
      <c r="L256" s="159" t="str">
        <f t="shared" si="6"/>
        <v/>
      </c>
    </row>
    <row r="257" spans="2:12" x14ac:dyDescent="0.2">
      <c r="B257" s="158"/>
      <c r="C257" s="158"/>
      <c r="D257" s="158"/>
      <c r="E257" s="158"/>
      <c r="F257" s="158"/>
      <c r="G257" s="158"/>
      <c r="H257" s="158"/>
      <c r="I257" s="158"/>
      <c r="J257" s="158"/>
      <c r="K257" s="158"/>
      <c r="L257" s="159" t="str">
        <f t="shared" si="6"/>
        <v/>
      </c>
    </row>
    <row r="258" spans="2:12" x14ac:dyDescent="0.2">
      <c r="B258" s="158"/>
      <c r="C258" s="158"/>
      <c r="D258" s="158"/>
      <c r="E258" s="158"/>
      <c r="F258" s="158"/>
      <c r="G258" s="158"/>
      <c r="H258" s="158"/>
      <c r="I258" s="158"/>
      <c r="J258" s="158"/>
      <c r="K258" s="158"/>
      <c r="L258" s="159" t="str">
        <f t="shared" si="6"/>
        <v/>
      </c>
    </row>
    <row r="259" spans="2:12" x14ac:dyDescent="0.2">
      <c r="B259" s="158"/>
      <c r="C259" s="158"/>
      <c r="D259" s="158"/>
      <c r="E259" s="158"/>
      <c r="F259" s="158"/>
      <c r="G259" s="158"/>
      <c r="H259" s="158"/>
      <c r="I259" s="158"/>
      <c r="J259" s="158"/>
      <c r="K259" s="158"/>
      <c r="L259" s="159" t="str">
        <f t="shared" si="6"/>
        <v/>
      </c>
    </row>
    <row r="260" spans="2:12" x14ac:dyDescent="0.2">
      <c r="B260" s="158"/>
      <c r="C260" s="158"/>
      <c r="D260" s="158"/>
      <c r="E260" s="158"/>
      <c r="F260" s="158"/>
      <c r="G260" s="158"/>
      <c r="H260" s="158"/>
      <c r="I260" s="158"/>
      <c r="J260" s="158"/>
      <c r="K260" s="158"/>
      <c r="L260" s="159" t="str">
        <f t="shared" ref="L260:L323" si="7">IF(E260="","",IF(E260&lt;F260,PROPER(E260)&amp;" &amp; "&amp;PROPER(F260),PROPER(F260)&amp;" &amp; "&amp;PROPER(E260)))</f>
        <v/>
      </c>
    </row>
    <row r="261" spans="2:12" x14ac:dyDescent="0.2">
      <c r="B261" s="158"/>
      <c r="C261" s="158"/>
      <c r="D261" s="158"/>
      <c r="E261" s="158"/>
      <c r="F261" s="158"/>
      <c r="G261" s="158"/>
      <c r="H261" s="158"/>
      <c r="I261" s="158"/>
      <c r="J261" s="158"/>
      <c r="K261" s="158"/>
      <c r="L261" s="159" t="str">
        <f t="shared" si="7"/>
        <v/>
      </c>
    </row>
    <row r="262" spans="2:12" x14ac:dyDescent="0.2">
      <c r="B262" s="158"/>
      <c r="C262" s="158"/>
      <c r="D262" s="158"/>
      <c r="E262" s="158"/>
      <c r="F262" s="158"/>
      <c r="G262" s="158"/>
      <c r="H262" s="158"/>
      <c r="I262" s="158"/>
      <c r="J262" s="158"/>
      <c r="K262" s="158"/>
      <c r="L262" s="159" t="str">
        <f t="shared" si="7"/>
        <v/>
      </c>
    </row>
    <row r="263" spans="2:12" x14ac:dyDescent="0.2">
      <c r="B263" s="158"/>
      <c r="C263" s="158"/>
      <c r="D263" s="158"/>
      <c r="E263" s="158"/>
      <c r="F263" s="158"/>
      <c r="G263" s="158"/>
      <c r="H263" s="158"/>
      <c r="I263" s="158"/>
      <c r="J263" s="158"/>
      <c r="K263" s="158"/>
      <c r="L263" s="159" t="str">
        <f t="shared" si="7"/>
        <v/>
      </c>
    </row>
    <row r="264" spans="2:12" x14ac:dyDescent="0.2">
      <c r="B264" s="158"/>
      <c r="C264" s="158"/>
      <c r="D264" s="158"/>
      <c r="E264" s="158"/>
      <c r="F264" s="158"/>
      <c r="G264" s="158"/>
      <c r="H264" s="158"/>
      <c r="I264" s="158"/>
      <c r="J264" s="158"/>
      <c r="K264" s="158"/>
      <c r="L264" s="159" t="str">
        <f t="shared" si="7"/>
        <v/>
      </c>
    </row>
    <row r="265" spans="2:12" x14ac:dyDescent="0.2">
      <c r="B265" s="158"/>
      <c r="C265" s="158"/>
      <c r="D265" s="158"/>
      <c r="E265" s="158"/>
      <c r="F265" s="158"/>
      <c r="G265" s="158"/>
      <c r="H265" s="158"/>
      <c r="I265" s="158"/>
      <c r="J265" s="158"/>
      <c r="K265" s="158"/>
      <c r="L265" s="159" t="str">
        <f t="shared" si="7"/>
        <v/>
      </c>
    </row>
    <row r="266" spans="2:12" x14ac:dyDescent="0.2">
      <c r="B266" s="158"/>
      <c r="C266" s="158"/>
      <c r="D266" s="158"/>
      <c r="E266" s="158"/>
      <c r="F266" s="158"/>
      <c r="G266" s="158"/>
      <c r="H266" s="158"/>
      <c r="I266" s="158"/>
      <c r="J266" s="158"/>
      <c r="K266" s="158"/>
      <c r="L266" s="159" t="str">
        <f t="shared" si="7"/>
        <v/>
      </c>
    </row>
    <row r="267" spans="2:12" x14ac:dyDescent="0.2">
      <c r="B267" s="158"/>
      <c r="C267" s="158"/>
      <c r="D267" s="158"/>
      <c r="E267" s="158"/>
      <c r="F267" s="158"/>
      <c r="G267" s="158"/>
      <c r="H267" s="158"/>
      <c r="I267" s="158"/>
      <c r="J267" s="158"/>
      <c r="K267" s="158"/>
      <c r="L267" s="159" t="str">
        <f t="shared" si="7"/>
        <v/>
      </c>
    </row>
    <row r="268" spans="2:12" x14ac:dyDescent="0.2">
      <c r="B268" s="158"/>
      <c r="C268" s="158"/>
      <c r="D268" s="158"/>
      <c r="E268" s="158"/>
      <c r="F268" s="158"/>
      <c r="G268" s="158"/>
      <c r="H268" s="158"/>
      <c r="I268" s="158"/>
      <c r="J268" s="158"/>
      <c r="K268" s="158"/>
      <c r="L268" s="159" t="str">
        <f t="shared" si="7"/>
        <v/>
      </c>
    </row>
    <row r="269" spans="2:12" x14ac:dyDescent="0.2">
      <c r="B269" s="158"/>
      <c r="C269" s="158"/>
      <c r="D269" s="158"/>
      <c r="E269" s="158"/>
      <c r="F269" s="158"/>
      <c r="G269" s="158"/>
      <c r="H269" s="158"/>
      <c r="I269" s="158"/>
      <c r="J269" s="158"/>
      <c r="K269" s="158"/>
      <c r="L269" s="159" t="str">
        <f t="shared" si="7"/>
        <v/>
      </c>
    </row>
    <row r="270" spans="2:12" x14ac:dyDescent="0.2">
      <c r="B270" s="158"/>
      <c r="C270" s="158"/>
      <c r="D270" s="158"/>
      <c r="E270" s="158"/>
      <c r="F270" s="158"/>
      <c r="G270" s="158"/>
      <c r="H270" s="158"/>
      <c r="I270" s="158"/>
      <c r="J270" s="158"/>
      <c r="K270" s="158"/>
      <c r="L270" s="159" t="str">
        <f t="shared" si="7"/>
        <v/>
      </c>
    </row>
    <row r="271" spans="2:12" x14ac:dyDescent="0.2">
      <c r="B271" s="158"/>
      <c r="C271" s="158"/>
      <c r="D271" s="158"/>
      <c r="E271" s="158"/>
      <c r="F271" s="158"/>
      <c r="G271" s="158"/>
      <c r="H271" s="158"/>
      <c r="I271" s="158"/>
      <c r="J271" s="158"/>
      <c r="K271" s="158"/>
      <c r="L271" s="159" t="str">
        <f t="shared" si="7"/>
        <v/>
      </c>
    </row>
    <row r="272" spans="2:12" x14ac:dyDescent="0.2">
      <c r="B272" s="158"/>
      <c r="C272" s="158"/>
      <c r="D272" s="158"/>
      <c r="E272" s="158"/>
      <c r="F272" s="158"/>
      <c r="G272" s="158"/>
      <c r="H272" s="158"/>
      <c r="I272" s="158"/>
      <c r="J272" s="158"/>
      <c r="K272" s="158"/>
      <c r="L272" s="159" t="str">
        <f t="shared" si="7"/>
        <v/>
      </c>
    </row>
    <row r="273" spans="2:12" x14ac:dyDescent="0.2">
      <c r="B273" s="158"/>
      <c r="C273" s="158"/>
      <c r="D273" s="158"/>
      <c r="E273" s="158"/>
      <c r="F273" s="158"/>
      <c r="G273" s="158"/>
      <c r="H273" s="158"/>
      <c r="I273" s="158"/>
      <c r="J273" s="158"/>
      <c r="K273" s="158"/>
      <c r="L273" s="159" t="str">
        <f t="shared" si="7"/>
        <v/>
      </c>
    </row>
    <row r="274" spans="2:12" x14ac:dyDescent="0.2">
      <c r="B274" s="158"/>
      <c r="C274" s="158"/>
      <c r="D274" s="158"/>
      <c r="E274" s="158"/>
      <c r="F274" s="158"/>
      <c r="G274" s="158"/>
      <c r="H274" s="158"/>
      <c r="I274" s="158"/>
      <c r="J274" s="158"/>
      <c r="K274" s="158"/>
      <c r="L274" s="159" t="str">
        <f t="shared" si="7"/>
        <v/>
      </c>
    </row>
    <row r="275" spans="2:12" x14ac:dyDescent="0.2">
      <c r="B275" s="158"/>
      <c r="C275" s="158"/>
      <c r="D275" s="158"/>
      <c r="E275" s="158"/>
      <c r="F275" s="158"/>
      <c r="G275" s="158"/>
      <c r="H275" s="158"/>
      <c r="I275" s="158"/>
      <c r="J275" s="158"/>
      <c r="K275" s="158"/>
      <c r="L275" s="159" t="str">
        <f t="shared" si="7"/>
        <v/>
      </c>
    </row>
    <row r="276" spans="2:12" x14ac:dyDescent="0.2">
      <c r="B276" s="158"/>
      <c r="C276" s="158"/>
      <c r="D276" s="158"/>
      <c r="E276" s="158"/>
      <c r="F276" s="158"/>
      <c r="G276" s="158"/>
      <c r="H276" s="158"/>
      <c r="I276" s="158"/>
      <c r="J276" s="158"/>
      <c r="K276" s="158"/>
      <c r="L276" s="159" t="str">
        <f t="shared" si="7"/>
        <v/>
      </c>
    </row>
    <row r="277" spans="2:12" x14ac:dyDescent="0.2">
      <c r="B277" s="158"/>
      <c r="C277" s="158"/>
      <c r="D277" s="158"/>
      <c r="E277" s="158"/>
      <c r="F277" s="158"/>
      <c r="G277" s="158"/>
      <c r="H277" s="158"/>
      <c r="I277" s="158"/>
      <c r="J277" s="158"/>
      <c r="K277" s="158"/>
      <c r="L277" s="159" t="str">
        <f t="shared" si="7"/>
        <v/>
      </c>
    </row>
    <row r="278" spans="2:12" x14ac:dyDescent="0.2">
      <c r="B278" s="158"/>
      <c r="C278" s="158"/>
      <c r="D278" s="158"/>
      <c r="E278" s="158"/>
      <c r="F278" s="158"/>
      <c r="G278" s="158"/>
      <c r="H278" s="158"/>
      <c r="I278" s="158"/>
      <c r="J278" s="158"/>
      <c r="K278" s="158"/>
      <c r="L278" s="159" t="str">
        <f t="shared" si="7"/>
        <v/>
      </c>
    </row>
    <row r="279" spans="2:12" x14ac:dyDescent="0.2">
      <c r="B279" s="158"/>
      <c r="C279" s="158"/>
      <c r="D279" s="158"/>
      <c r="E279" s="158"/>
      <c r="F279" s="158"/>
      <c r="G279" s="158"/>
      <c r="H279" s="158"/>
      <c r="I279" s="158"/>
      <c r="J279" s="158"/>
      <c r="K279" s="158"/>
      <c r="L279" s="159" t="str">
        <f t="shared" si="7"/>
        <v/>
      </c>
    </row>
    <row r="280" spans="2:12" x14ac:dyDescent="0.2">
      <c r="B280" s="158"/>
      <c r="C280" s="158"/>
      <c r="D280" s="158"/>
      <c r="E280" s="158"/>
      <c r="F280" s="158"/>
      <c r="G280" s="158"/>
      <c r="H280" s="158"/>
      <c r="I280" s="158"/>
      <c r="J280" s="158"/>
      <c r="K280" s="158"/>
      <c r="L280" s="159" t="str">
        <f t="shared" si="7"/>
        <v/>
      </c>
    </row>
    <row r="281" spans="2:12" x14ac:dyDescent="0.2">
      <c r="B281" s="158"/>
      <c r="C281" s="158"/>
      <c r="D281" s="158"/>
      <c r="E281" s="158"/>
      <c r="F281" s="158"/>
      <c r="G281" s="158"/>
      <c r="H281" s="158"/>
      <c r="I281" s="158"/>
      <c r="J281" s="158"/>
      <c r="K281" s="158"/>
      <c r="L281" s="159" t="str">
        <f t="shared" si="7"/>
        <v/>
      </c>
    </row>
    <row r="282" spans="2:12" x14ac:dyDescent="0.2">
      <c r="B282" s="158"/>
      <c r="C282" s="158"/>
      <c r="D282" s="158"/>
      <c r="E282" s="158"/>
      <c r="F282" s="158"/>
      <c r="G282" s="158"/>
      <c r="H282" s="158"/>
      <c r="I282" s="158"/>
      <c r="J282" s="158"/>
      <c r="K282" s="158"/>
      <c r="L282" s="159" t="str">
        <f t="shared" si="7"/>
        <v/>
      </c>
    </row>
    <row r="283" spans="2:12" x14ac:dyDescent="0.2">
      <c r="B283" s="158"/>
      <c r="C283" s="158"/>
      <c r="D283" s="158"/>
      <c r="E283" s="158"/>
      <c r="F283" s="158"/>
      <c r="G283" s="158"/>
      <c r="H283" s="158"/>
      <c r="I283" s="158"/>
      <c r="J283" s="158"/>
      <c r="K283" s="158"/>
      <c r="L283" s="159" t="str">
        <f t="shared" si="7"/>
        <v/>
      </c>
    </row>
    <row r="284" spans="2:12" x14ac:dyDescent="0.2">
      <c r="B284" s="158"/>
      <c r="C284" s="158"/>
      <c r="D284" s="158"/>
      <c r="E284" s="158"/>
      <c r="F284" s="158"/>
      <c r="G284" s="158"/>
      <c r="H284" s="158"/>
      <c r="I284" s="158"/>
      <c r="J284" s="158"/>
      <c r="K284" s="158"/>
      <c r="L284" s="159" t="str">
        <f t="shared" si="7"/>
        <v/>
      </c>
    </row>
    <row r="285" spans="2:12" x14ac:dyDescent="0.2">
      <c r="B285" s="158"/>
      <c r="C285" s="158"/>
      <c r="D285" s="158"/>
      <c r="E285" s="158"/>
      <c r="F285" s="158"/>
      <c r="G285" s="158"/>
      <c r="H285" s="158"/>
      <c r="I285" s="158"/>
      <c r="J285" s="158"/>
      <c r="K285" s="158"/>
      <c r="L285" s="159" t="str">
        <f t="shared" si="7"/>
        <v/>
      </c>
    </row>
    <row r="286" spans="2:12" x14ac:dyDescent="0.2">
      <c r="B286" s="158"/>
      <c r="C286" s="158"/>
      <c r="D286" s="158"/>
      <c r="E286" s="158"/>
      <c r="F286" s="158"/>
      <c r="G286" s="158"/>
      <c r="H286" s="158"/>
      <c r="I286" s="158"/>
      <c r="J286" s="158"/>
      <c r="K286" s="158"/>
      <c r="L286" s="159" t="str">
        <f t="shared" si="7"/>
        <v/>
      </c>
    </row>
    <row r="287" spans="2:12" x14ac:dyDescent="0.2">
      <c r="B287" s="158"/>
      <c r="C287" s="158"/>
      <c r="D287" s="158"/>
      <c r="E287" s="158"/>
      <c r="F287" s="158"/>
      <c r="G287" s="158"/>
      <c r="H287" s="158"/>
      <c r="I287" s="158"/>
      <c r="J287" s="158"/>
      <c r="K287" s="158"/>
      <c r="L287" s="159" t="str">
        <f t="shared" si="7"/>
        <v/>
      </c>
    </row>
    <row r="288" spans="2:12" x14ac:dyDescent="0.2">
      <c r="B288" s="158"/>
      <c r="C288" s="158"/>
      <c r="D288" s="158"/>
      <c r="E288" s="158"/>
      <c r="F288" s="158"/>
      <c r="G288" s="158"/>
      <c r="H288" s="158"/>
      <c r="I288" s="158"/>
      <c r="J288" s="158"/>
      <c r="K288" s="158"/>
      <c r="L288" s="159" t="str">
        <f t="shared" si="7"/>
        <v/>
      </c>
    </row>
    <row r="289" spans="2:12" x14ac:dyDescent="0.2">
      <c r="B289" s="158"/>
      <c r="C289" s="158"/>
      <c r="D289" s="158"/>
      <c r="E289" s="158"/>
      <c r="F289" s="158"/>
      <c r="G289" s="158"/>
      <c r="H289" s="158"/>
      <c r="I289" s="158"/>
      <c r="J289" s="158"/>
      <c r="K289" s="158"/>
      <c r="L289" s="159" t="str">
        <f t="shared" si="7"/>
        <v/>
      </c>
    </row>
    <row r="290" spans="2:12" x14ac:dyDescent="0.2">
      <c r="B290" s="158"/>
      <c r="C290" s="158"/>
      <c r="D290" s="158"/>
      <c r="E290" s="158"/>
      <c r="F290" s="158"/>
      <c r="G290" s="158"/>
      <c r="H290" s="158"/>
      <c r="I290" s="158"/>
      <c r="J290" s="158"/>
      <c r="K290" s="158"/>
      <c r="L290" s="159" t="str">
        <f t="shared" si="7"/>
        <v/>
      </c>
    </row>
    <row r="291" spans="2:12" x14ac:dyDescent="0.2">
      <c r="B291" s="158"/>
      <c r="C291" s="158"/>
      <c r="D291" s="158"/>
      <c r="E291" s="158"/>
      <c r="F291" s="158"/>
      <c r="G291" s="158"/>
      <c r="H291" s="158"/>
      <c r="I291" s="158"/>
      <c r="J291" s="158"/>
      <c r="K291" s="158"/>
      <c r="L291" s="159" t="str">
        <f t="shared" si="7"/>
        <v/>
      </c>
    </row>
    <row r="292" spans="2:12" x14ac:dyDescent="0.2">
      <c r="B292" s="158"/>
      <c r="C292" s="158"/>
      <c r="D292" s="158"/>
      <c r="E292" s="158"/>
      <c r="F292" s="158"/>
      <c r="G292" s="158"/>
      <c r="H292" s="158"/>
      <c r="I292" s="158"/>
      <c r="J292" s="158"/>
      <c r="K292" s="158"/>
      <c r="L292" s="159" t="str">
        <f t="shared" si="7"/>
        <v/>
      </c>
    </row>
    <row r="293" spans="2:12" x14ac:dyDescent="0.2">
      <c r="B293" s="158"/>
      <c r="C293" s="158"/>
      <c r="D293" s="158"/>
      <c r="E293" s="158"/>
      <c r="F293" s="158"/>
      <c r="G293" s="158"/>
      <c r="H293" s="158"/>
      <c r="I293" s="158"/>
      <c r="J293" s="158"/>
      <c r="K293" s="158"/>
      <c r="L293" s="159" t="str">
        <f t="shared" si="7"/>
        <v/>
      </c>
    </row>
    <row r="294" spans="2:12" x14ac:dyDescent="0.2">
      <c r="B294" s="158"/>
      <c r="C294" s="158"/>
      <c r="D294" s="158"/>
      <c r="E294" s="158"/>
      <c r="F294" s="158"/>
      <c r="G294" s="158"/>
      <c r="H294" s="158"/>
      <c r="I294" s="158"/>
      <c r="J294" s="158"/>
      <c r="K294" s="158"/>
      <c r="L294" s="159" t="str">
        <f t="shared" si="7"/>
        <v/>
      </c>
    </row>
    <row r="295" spans="2:12" x14ac:dyDescent="0.2">
      <c r="B295" s="158"/>
      <c r="C295" s="158"/>
      <c r="D295" s="158"/>
      <c r="E295" s="158"/>
      <c r="F295" s="158"/>
      <c r="G295" s="158"/>
      <c r="H295" s="158"/>
      <c r="I295" s="158"/>
      <c r="J295" s="158"/>
      <c r="K295" s="158"/>
      <c r="L295" s="159" t="str">
        <f t="shared" si="7"/>
        <v/>
      </c>
    </row>
    <row r="296" spans="2:12" x14ac:dyDescent="0.2">
      <c r="B296" s="158"/>
      <c r="C296" s="158"/>
      <c r="D296" s="158"/>
      <c r="E296" s="158"/>
      <c r="F296" s="158"/>
      <c r="G296" s="158"/>
      <c r="H296" s="158"/>
      <c r="I296" s="158"/>
      <c r="J296" s="158"/>
      <c r="K296" s="158"/>
      <c r="L296" s="159" t="str">
        <f t="shared" si="7"/>
        <v/>
      </c>
    </row>
    <row r="297" spans="2:12" x14ac:dyDescent="0.2">
      <c r="B297" s="158"/>
      <c r="C297" s="158"/>
      <c r="D297" s="158"/>
      <c r="E297" s="158"/>
      <c r="F297" s="158"/>
      <c r="G297" s="158"/>
      <c r="H297" s="158"/>
      <c r="I297" s="158"/>
      <c r="J297" s="158"/>
      <c r="K297" s="158"/>
      <c r="L297" s="159" t="str">
        <f t="shared" si="7"/>
        <v/>
      </c>
    </row>
    <row r="298" spans="2:12" x14ac:dyDescent="0.2">
      <c r="B298" s="158"/>
      <c r="C298" s="158"/>
      <c r="D298" s="158"/>
      <c r="E298" s="158"/>
      <c r="F298" s="158"/>
      <c r="G298" s="158"/>
      <c r="H298" s="158"/>
      <c r="I298" s="158"/>
      <c r="J298" s="158"/>
      <c r="K298" s="158"/>
      <c r="L298" s="159" t="str">
        <f t="shared" si="7"/>
        <v/>
      </c>
    </row>
    <row r="299" spans="2:12" x14ac:dyDescent="0.2">
      <c r="B299" s="158"/>
      <c r="C299" s="158"/>
      <c r="D299" s="158"/>
      <c r="E299" s="158"/>
      <c r="F299" s="158"/>
      <c r="G299" s="158"/>
      <c r="H299" s="158"/>
      <c r="I299" s="158"/>
      <c r="J299" s="158"/>
      <c r="K299" s="158"/>
      <c r="L299" s="159" t="str">
        <f t="shared" si="7"/>
        <v/>
      </c>
    </row>
    <row r="300" spans="2:12" x14ac:dyDescent="0.2">
      <c r="B300" s="158"/>
      <c r="C300" s="158"/>
      <c r="D300" s="158"/>
      <c r="E300" s="158"/>
      <c r="F300" s="158"/>
      <c r="G300" s="158"/>
      <c r="H300" s="158"/>
      <c r="I300" s="158"/>
      <c r="J300" s="158"/>
      <c r="K300" s="158"/>
      <c r="L300" s="159" t="str">
        <f t="shared" si="7"/>
        <v/>
      </c>
    </row>
    <row r="301" spans="2:12" x14ac:dyDescent="0.2">
      <c r="B301" s="158"/>
      <c r="C301" s="158"/>
      <c r="D301" s="158"/>
      <c r="E301" s="158"/>
      <c r="F301" s="158"/>
      <c r="G301" s="158"/>
      <c r="H301" s="158"/>
      <c r="I301" s="158"/>
      <c r="J301" s="158"/>
      <c r="K301" s="158"/>
      <c r="L301" s="159" t="str">
        <f t="shared" si="7"/>
        <v/>
      </c>
    </row>
    <row r="302" spans="2:12" x14ac:dyDescent="0.2">
      <c r="B302" s="158"/>
      <c r="C302" s="158"/>
      <c r="D302" s="158"/>
      <c r="E302" s="158"/>
      <c r="F302" s="158"/>
      <c r="G302" s="158"/>
      <c r="H302" s="158"/>
      <c r="I302" s="158"/>
      <c r="J302" s="158"/>
      <c r="K302" s="158"/>
      <c r="L302" s="159" t="str">
        <f t="shared" si="7"/>
        <v/>
      </c>
    </row>
    <row r="303" spans="2:12" x14ac:dyDescent="0.2">
      <c r="B303" s="158"/>
      <c r="C303" s="158"/>
      <c r="D303" s="158"/>
      <c r="E303" s="158"/>
      <c r="F303" s="158"/>
      <c r="G303" s="158"/>
      <c r="H303" s="158"/>
      <c r="I303" s="158"/>
      <c r="J303" s="158"/>
      <c r="K303" s="158"/>
      <c r="L303" s="159" t="str">
        <f t="shared" si="7"/>
        <v/>
      </c>
    </row>
    <row r="304" spans="2:12" x14ac:dyDescent="0.2">
      <c r="B304" s="158"/>
      <c r="C304" s="158"/>
      <c r="D304" s="158"/>
      <c r="E304" s="158"/>
      <c r="F304" s="158"/>
      <c r="G304" s="158"/>
      <c r="H304" s="158"/>
      <c r="I304" s="158"/>
      <c r="J304" s="158"/>
      <c r="K304" s="158"/>
      <c r="L304" s="159" t="str">
        <f t="shared" si="7"/>
        <v/>
      </c>
    </row>
    <row r="305" spans="2:12" x14ac:dyDescent="0.2">
      <c r="B305" s="158"/>
      <c r="C305" s="158"/>
      <c r="D305" s="158"/>
      <c r="E305" s="158"/>
      <c r="F305" s="158"/>
      <c r="G305" s="158"/>
      <c r="H305" s="158"/>
      <c r="I305" s="158"/>
      <c r="J305" s="158"/>
      <c r="K305" s="158"/>
      <c r="L305" s="159" t="str">
        <f t="shared" si="7"/>
        <v/>
      </c>
    </row>
    <row r="306" spans="2:12" x14ac:dyDescent="0.2">
      <c r="B306" s="158"/>
      <c r="C306" s="158"/>
      <c r="D306" s="158"/>
      <c r="E306" s="158"/>
      <c r="F306" s="158"/>
      <c r="G306" s="158"/>
      <c r="H306" s="158"/>
      <c r="I306" s="158"/>
      <c r="J306" s="158"/>
      <c r="K306" s="158"/>
      <c r="L306" s="159" t="str">
        <f t="shared" si="7"/>
        <v/>
      </c>
    </row>
    <row r="307" spans="2:12" x14ac:dyDescent="0.2">
      <c r="B307" s="158"/>
      <c r="C307" s="158"/>
      <c r="D307" s="158"/>
      <c r="E307" s="158"/>
      <c r="F307" s="158"/>
      <c r="G307" s="158"/>
      <c r="H307" s="158"/>
      <c r="I307" s="158"/>
      <c r="J307" s="158"/>
      <c r="K307" s="158"/>
      <c r="L307" s="159" t="str">
        <f t="shared" si="7"/>
        <v/>
      </c>
    </row>
    <row r="308" spans="2:12" x14ac:dyDescent="0.2">
      <c r="B308" s="158"/>
      <c r="C308" s="158"/>
      <c r="D308" s="158"/>
      <c r="E308" s="158"/>
      <c r="F308" s="158"/>
      <c r="G308" s="158"/>
      <c r="H308" s="158"/>
      <c r="I308" s="158"/>
      <c r="J308" s="158"/>
      <c r="K308" s="158"/>
      <c r="L308" s="159" t="str">
        <f t="shared" si="7"/>
        <v/>
      </c>
    </row>
    <row r="309" spans="2:12" x14ac:dyDescent="0.2">
      <c r="B309" s="158"/>
      <c r="C309" s="158"/>
      <c r="D309" s="158"/>
      <c r="E309" s="158"/>
      <c r="F309" s="158"/>
      <c r="G309" s="158"/>
      <c r="H309" s="158"/>
      <c r="I309" s="158"/>
      <c r="J309" s="158"/>
      <c r="K309" s="158"/>
      <c r="L309" s="159" t="str">
        <f t="shared" si="7"/>
        <v/>
      </c>
    </row>
    <row r="310" spans="2:12" x14ac:dyDescent="0.2">
      <c r="B310" s="158"/>
      <c r="C310" s="158"/>
      <c r="D310" s="158"/>
      <c r="E310" s="158"/>
      <c r="F310" s="158"/>
      <c r="G310" s="158"/>
      <c r="H310" s="158"/>
      <c r="I310" s="158"/>
      <c r="J310" s="158"/>
      <c r="K310" s="158"/>
      <c r="L310" s="159" t="str">
        <f t="shared" si="7"/>
        <v/>
      </c>
    </row>
    <row r="311" spans="2:12" x14ac:dyDescent="0.2">
      <c r="B311" s="158"/>
      <c r="C311" s="158"/>
      <c r="D311" s="158"/>
      <c r="E311" s="158"/>
      <c r="F311" s="158"/>
      <c r="G311" s="158"/>
      <c r="H311" s="158"/>
      <c r="I311" s="158"/>
      <c r="J311" s="158"/>
      <c r="K311" s="158"/>
      <c r="L311" s="159" t="str">
        <f t="shared" si="7"/>
        <v/>
      </c>
    </row>
    <row r="312" spans="2:12" x14ac:dyDescent="0.2">
      <c r="B312" s="158"/>
      <c r="C312" s="158"/>
      <c r="D312" s="158"/>
      <c r="E312" s="158"/>
      <c r="F312" s="158"/>
      <c r="G312" s="158"/>
      <c r="H312" s="158"/>
      <c r="I312" s="158"/>
      <c r="J312" s="158"/>
      <c r="K312" s="158"/>
      <c r="L312" s="159" t="str">
        <f t="shared" si="7"/>
        <v/>
      </c>
    </row>
    <row r="313" spans="2:12" x14ac:dyDescent="0.2">
      <c r="B313" s="158"/>
      <c r="C313" s="158"/>
      <c r="D313" s="158"/>
      <c r="E313" s="158"/>
      <c r="F313" s="158"/>
      <c r="G313" s="158"/>
      <c r="H313" s="158"/>
      <c r="I313" s="158"/>
      <c r="J313" s="158"/>
      <c r="K313" s="158"/>
      <c r="L313" s="159" t="str">
        <f t="shared" si="7"/>
        <v/>
      </c>
    </row>
    <row r="314" spans="2:12" x14ac:dyDescent="0.2">
      <c r="B314" s="158"/>
      <c r="C314" s="158"/>
      <c r="D314" s="158"/>
      <c r="E314" s="158"/>
      <c r="F314" s="158"/>
      <c r="G314" s="158"/>
      <c r="H314" s="158"/>
      <c r="I314" s="158"/>
      <c r="J314" s="158"/>
      <c r="K314" s="158"/>
      <c r="L314" s="159" t="str">
        <f t="shared" si="7"/>
        <v/>
      </c>
    </row>
    <row r="315" spans="2:12" x14ac:dyDescent="0.2">
      <c r="B315" s="158"/>
      <c r="C315" s="158"/>
      <c r="D315" s="158"/>
      <c r="E315" s="158"/>
      <c r="F315" s="158"/>
      <c r="G315" s="158"/>
      <c r="H315" s="158"/>
      <c r="I315" s="158"/>
      <c r="J315" s="158"/>
      <c r="K315" s="158"/>
      <c r="L315" s="159" t="str">
        <f t="shared" si="7"/>
        <v/>
      </c>
    </row>
    <row r="316" spans="2:12" x14ac:dyDescent="0.2">
      <c r="B316" s="158"/>
      <c r="C316" s="158"/>
      <c r="D316" s="158"/>
      <c r="E316" s="158"/>
      <c r="F316" s="158"/>
      <c r="G316" s="158"/>
      <c r="H316" s="158"/>
      <c r="I316" s="158"/>
      <c r="J316" s="158"/>
      <c r="K316" s="158"/>
      <c r="L316" s="159" t="str">
        <f t="shared" si="7"/>
        <v/>
      </c>
    </row>
    <row r="317" spans="2:12" x14ac:dyDescent="0.2">
      <c r="B317" s="158"/>
      <c r="C317" s="158"/>
      <c r="D317" s="158"/>
      <c r="E317" s="158"/>
      <c r="F317" s="158"/>
      <c r="G317" s="158"/>
      <c r="H317" s="158"/>
      <c r="I317" s="158"/>
      <c r="J317" s="158"/>
      <c r="K317" s="158"/>
      <c r="L317" s="159" t="str">
        <f t="shared" si="7"/>
        <v/>
      </c>
    </row>
    <row r="318" spans="2:12" x14ac:dyDescent="0.2">
      <c r="B318" s="158"/>
      <c r="C318" s="158"/>
      <c r="D318" s="158"/>
      <c r="E318" s="158"/>
      <c r="F318" s="158"/>
      <c r="G318" s="158"/>
      <c r="H318" s="158"/>
      <c r="I318" s="158"/>
      <c r="J318" s="158"/>
      <c r="K318" s="158"/>
      <c r="L318" s="159" t="str">
        <f t="shared" si="7"/>
        <v/>
      </c>
    </row>
    <row r="319" spans="2:12" x14ac:dyDescent="0.2">
      <c r="B319" s="158"/>
      <c r="C319" s="158"/>
      <c r="D319" s="158"/>
      <c r="E319" s="158"/>
      <c r="F319" s="158"/>
      <c r="G319" s="158"/>
      <c r="H319" s="158"/>
      <c r="I319" s="158"/>
      <c r="J319" s="158"/>
      <c r="K319" s="158"/>
      <c r="L319" s="159" t="str">
        <f t="shared" si="7"/>
        <v/>
      </c>
    </row>
    <row r="320" spans="2:12" x14ac:dyDescent="0.2">
      <c r="B320" s="158"/>
      <c r="C320" s="158"/>
      <c r="D320" s="158"/>
      <c r="E320" s="158"/>
      <c r="F320" s="158"/>
      <c r="G320" s="158"/>
      <c r="H320" s="158"/>
      <c r="I320" s="158"/>
      <c r="J320" s="158"/>
      <c r="K320" s="158"/>
      <c r="L320" s="159" t="str">
        <f t="shared" si="7"/>
        <v/>
      </c>
    </row>
    <row r="321" spans="2:12" x14ac:dyDescent="0.2">
      <c r="B321" s="158"/>
      <c r="C321" s="158"/>
      <c r="D321" s="158"/>
      <c r="E321" s="158"/>
      <c r="F321" s="158"/>
      <c r="G321" s="158"/>
      <c r="H321" s="158"/>
      <c r="I321" s="158"/>
      <c r="J321" s="158"/>
      <c r="K321" s="158"/>
      <c r="L321" s="159" t="str">
        <f t="shared" si="7"/>
        <v/>
      </c>
    </row>
    <row r="322" spans="2:12" x14ac:dyDescent="0.2">
      <c r="B322" s="158"/>
      <c r="C322" s="158"/>
      <c r="D322" s="158"/>
      <c r="E322" s="158"/>
      <c r="F322" s="158"/>
      <c r="G322" s="158"/>
      <c r="H322" s="158"/>
      <c r="I322" s="158"/>
      <c r="J322" s="158"/>
      <c r="K322" s="158"/>
      <c r="L322" s="159" t="str">
        <f t="shared" si="7"/>
        <v/>
      </c>
    </row>
    <row r="323" spans="2:12" x14ac:dyDescent="0.2">
      <c r="B323" s="158"/>
      <c r="C323" s="158"/>
      <c r="D323" s="158"/>
      <c r="E323" s="158"/>
      <c r="F323" s="158"/>
      <c r="G323" s="158"/>
      <c r="H323" s="158"/>
      <c r="I323" s="158"/>
      <c r="J323" s="158"/>
      <c r="K323" s="158"/>
      <c r="L323" s="159" t="str">
        <f t="shared" si="7"/>
        <v/>
      </c>
    </row>
    <row r="324" spans="2:12" x14ac:dyDescent="0.2">
      <c r="B324" s="158"/>
      <c r="C324" s="158"/>
      <c r="D324" s="158"/>
      <c r="E324" s="158"/>
      <c r="F324" s="158"/>
      <c r="G324" s="158"/>
      <c r="H324" s="158"/>
      <c r="I324" s="158"/>
      <c r="J324" s="158"/>
      <c r="K324" s="158"/>
      <c r="L324" s="159" t="str">
        <f t="shared" ref="L324:L387" si="8">IF(E324="","",IF(E324&lt;F324,PROPER(E324)&amp;" &amp; "&amp;PROPER(F324),PROPER(F324)&amp;" &amp; "&amp;PROPER(E324)))</f>
        <v/>
      </c>
    </row>
    <row r="325" spans="2:12" x14ac:dyDescent="0.2">
      <c r="B325" s="158"/>
      <c r="C325" s="158"/>
      <c r="D325" s="158"/>
      <c r="E325" s="158"/>
      <c r="F325" s="158"/>
      <c r="G325" s="158"/>
      <c r="H325" s="158"/>
      <c r="I325" s="158"/>
      <c r="J325" s="158"/>
      <c r="K325" s="158"/>
      <c r="L325" s="159" t="str">
        <f t="shared" si="8"/>
        <v/>
      </c>
    </row>
    <row r="326" spans="2:12" x14ac:dyDescent="0.2">
      <c r="B326" s="158"/>
      <c r="C326" s="158"/>
      <c r="D326" s="158"/>
      <c r="E326" s="158"/>
      <c r="F326" s="158"/>
      <c r="G326" s="158"/>
      <c r="H326" s="158"/>
      <c r="I326" s="158"/>
      <c r="J326" s="158"/>
      <c r="K326" s="158"/>
      <c r="L326" s="159" t="str">
        <f t="shared" si="8"/>
        <v/>
      </c>
    </row>
    <row r="327" spans="2:12" x14ac:dyDescent="0.2">
      <c r="B327" s="158"/>
      <c r="C327" s="158"/>
      <c r="D327" s="158"/>
      <c r="E327" s="158"/>
      <c r="F327" s="158"/>
      <c r="G327" s="158"/>
      <c r="H327" s="158"/>
      <c r="I327" s="158"/>
      <c r="J327" s="158"/>
      <c r="K327" s="158"/>
      <c r="L327" s="159" t="str">
        <f t="shared" si="8"/>
        <v/>
      </c>
    </row>
    <row r="328" spans="2:12" x14ac:dyDescent="0.2">
      <c r="B328" s="158"/>
      <c r="C328" s="158"/>
      <c r="D328" s="158"/>
      <c r="E328" s="158"/>
      <c r="F328" s="158"/>
      <c r="G328" s="158"/>
      <c r="H328" s="158"/>
      <c r="I328" s="158"/>
      <c r="J328" s="158"/>
      <c r="K328" s="158"/>
      <c r="L328" s="159" t="str">
        <f t="shared" si="8"/>
        <v/>
      </c>
    </row>
    <row r="329" spans="2:12" x14ac:dyDescent="0.2">
      <c r="B329" s="158"/>
      <c r="C329" s="158"/>
      <c r="D329" s="158"/>
      <c r="E329" s="158"/>
      <c r="F329" s="158"/>
      <c r="G329" s="158"/>
      <c r="H329" s="158"/>
      <c r="I329" s="158"/>
      <c r="J329" s="158"/>
      <c r="K329" s="158"/>
      <c r="L329" s="159" t="str">
        <f t="shared" si="8"/>
        <v/>
      </c>
    </row>
    <row r="330" spans="2:12" x14ac:dyDescent="0.2">
      <c r="B330" s="158"/>
      <c r="C330" s="158"/>
      <c r="D330" s="158"/>
      <c r="E330" s="158"/>
      <c r="F330" s="158"/>
      <c r="G330" s="158"/>
      <c r="H330" s="158"/>
      <c r="I330" s="158"/>
      <c r="J330" s="158"/>
      <c r="K330" s="158"/>
      <c r="L330" s="159" t="str">
        <f t="shared" si="8"/>
        <v/>
      </c>
    </row>
    <row r="331" spans="2:12" x14ac:dyDescent="0.2">
      <c r="B331" s="158"/>
      <c r="C331" s="158"/>
      <c r="D331" s="158"/>
      <c r="E331" s="158"/>
      <c r="F331" s="158"/>
      <c r="G331" s="158"/>
      <c r="H331" s="158"/>
      <c r="I331" s="158"/>
      <c r="J331" s="158"/>
      <c r="K331" s="158"/>
      <c r="L331" s="159" t="str">
        <f t="shared" si="8"/>
        <v/>
      </c>
    </row>
    <row r="332" spans="2:12" x14ac:dyDescent="0.2">
      <c r="B332" s="158"/>
      <c r="C332" s="158"/>
      <c r="D332" s="158"/>
      <c r="E332" s="158"/>
      <c r="F332" s="158"/>
      <c r="G332" s="158"/>
      <c r="H332" s="158"/>
      <c r="I332" s="158"/>
      <c r="J332" s="158"/>
      <c r="K332" s="158"/>
      <c r="L332" s="159" t="str">
        <f t="shared" si="8"/>
        <v/>
      </c>
    </row>
    <row r="333" spans="2:12" x14ac:dyDescent="0.2">
      <c r="B333" s="158"/>
      <c r="C333" s="158"/>
      <c r="D333" s="158"/>
      <c r="E333" s="158"/>
      <c r="F333" s="158"/>
      <c r="G333" s="158"/>
      <c r="H333" s="158"/>
      <c r="I333" s="158"/>
      <c r="J333" s="158"/>
      <c r="K333" s="158"/>
      <c r="L333" s="159" t="str">
        <f t="shared" si="8"/>
        <v/>
      </c>
    </row>
    <row r="334" spans="2:12" x14ac:dyDescent="0.2">
      <c r="B334" s="158"/>
      <c r="C334" s="158"/>
      <c r="D334" s="158"/>
      <c r="E334" s="158"/>
      <c r="F334" s="158"/>
      <c r="G334" s="158"/>
      <c r="H334" s="158"/>
      <c r="I334" s="158"/>
      <c r="J334" s="158"/>
      <c r="K334" s="158"/>
      <c r="L334" s="159" t="str">
        <f t="shared" si="8"/>
        <v/>
      </c>
    </row>
    <row r="335" spans="2:12" x14ac:dyDescent="0.2">
      <c r="B335" s="158"/>
      <c r="C335" s="158"/>
      <c r="D335" s="158"/>
      <c r="E335" s="158"/>
      <c r="F335" s="158"/>
      <c r="G335" s="158"/>
      <c r="H335" s="158"/>
      <c r="I335" s="158"/>
      <c r="J335" s="158"/>
      <c r="K335" s="158"/>
      <c r="L335" s="159" t="str">
        <f t="shared" si="8"/>
        <v/>
      </c>
    </row>
    <row r="336" spans="2:12" x14ac:dyDescent="0.2">
      <c r="B336" s="158"/>
      <c r="C336" s="158"/>
      <c r="D336" s="158"/>
      <c r="E336" s="158"/>
      <c r="F336" s="158"/>
      <c r="G336" s="158"/>
      <c r="H336" s="158"/>
      <c r="I336" s="158"/>
      <c r="J336" s="158"/>
      <c r="K336" s="158"/>
      <c r="L336" s="159" t="str">
        <f t="shared" si="8"/>
        <v/>
      </c>
    </row>
    <row r="337" spans="2:12" x14ac:dyDescent="0.2">
      <c r="B337" s="158"/>
      <c r="C337" s="158"/>
      <c r="D337" s="158"/>
      <c r="E337" s="158"/>
      <c r="F337" s="158"/>
      <c r="G337" s="158"/>
      <c r="H337" s="158"/>
      <c r="I337" s="158"/>
      <c r="J337" s="158"/>
      <c r="K337" s="158"/>
      <c r="L337" s="159" t="str">
        <f t="shared" si="8"/>
        <v/>
      </c>
    </row>
    <row r="338" spans="2:12" x14ac:dyDescent="0.2">
      <c r="B338" s="158"/>
      <c r="C338" s="158"/>
      <c r="D338" s="158"/>
      <c r="E338" s="158"/>
      <c r="F338" s="158"/>
      <c r="G338" s="158"/>
      <c r="H338" s="158"/>
      <c r="I338" s="158"/>
      <c r="J338" s="158"/>
      <c r="K338" s="158"/>
      <c r="L338" s="159" t="str">
        <f t="shared" si="8"/>
        <v/>
      </c>
    </row>
    <row r="339" spans="2:12" x14ac:dyDescent="0.2">
      <c r="B339" s="158"/>
      <c r="C339" s="158"/>
      <c r="D339" s="158"/>
      <c r="E339" s="158"/>
      <c r="F339" s="158"/>
      <c r="G339" s="158"/>
      <c r="H339" s="158"/>
      <c r="I339" s="158"/>
      <c r="J339" s="158"/>
      <c r="K339" s="158"/>
      <c r="L339" s="159" t="str">
        <f t="shared" si="8"/>
        <v/>
      </c>
    </row>
    <row r="340" spans="2:12" x14ac:dyDescent="0.2">
      <c r="B340" s="158"/>
      <c r="C340" s="158"/>
      <c r="D340" s="158"/>
      <c r="E340" s="158"/>
      <c r="F340" s="158"/>
      <c r="G340" s="158"/>
      <c r="H340" s="158"/>
      <c r="I340" s="158"/>
      <c r="J340" s="158"/>
      <c r="K340" s="158"/>
      <c r="L340" s="159" t="str">
        <f t="shared" si="8"/>
        <v/>
      </c>
    </row>
    <row r="341" spans="2:12" x14ac:dyDescent="0.2">
      <c r="B341" s="158"/>
      <c r="C341" s="158"/>
      <c r="D341" s="158"/>
      <c r="E341" s="158"/>
      <c r="F341" s="158"/>
      <c r="G341" s="158"/>
      <c r="H341" s="158"/>
      <c r="I341" s="158"/>
      <c r="J341" s="158"/>
      <c r="K341" s="158"/>
      <c r="L341" s="159" t="str">
        <f t="shared" si="8"/>
        <v/>
      </c>
    </row>
    <row r="342" spans="2:12" x14ac:dyDescent="0.2">
      <c r="B342" s="158"/>
      <c r="C342" s="158"/>
      <c r="D342" s="158"/>
      <c r="E342" s="158"/>
      <c r="F342" s="158"/>
      <c r="G342" s="158"/>
      <c r="H342" s="158"/>
      <c r="I342" s="158"/>
      <c r="J342" s="158"/>
      <c r="K342" s="158"/>
      <c r="L342" s="159" t="str">
        <f t="shared" si="8"/>
        <v/>
      </c>
    </row>
    <row r="343" spans="2:12" x14ac:dyDescent="0.2">
      <c r="B343" s="158"/>
      <c r="C343" s="158"/>
      <c r="D343" s="158"/>
      <c r="E343" s="158"/>
      <c r="F343" s="158"/>
      <c r="G343" s="158"/>
      <c r="H343" s="158"/>
      <c r="I343" s="158"/>
      <c r="J343" s="158"/>
      <c r="K343" s="158"/>
      <c r="L343" s="159" t="str">
        <f t="shared" si="8"/>
        <v/>
      </c>
    </row>
    <row r="344" spans="2:12" x14ac:dyDescent="0.2">
      <c r="B344" s="158"/>
      <c r="C344" s="158"/>
      <c r="D344" s="158"/>
      <c r="E344" s="158"/>
      <c r="F344" s="158"/>
      <c r="G344" s="158"/>
      <c r="H344" s="158"/>
      <c r="I344" s="158"/>
      <c r="J344" s="158"/>
      <c r="K344" s="158"/>
      <c r="L344" s="159" t="str">
        <f t="shared" si="8"/>
        <v/>
      </c>
    </row>
    <row r="345" spans="2:12" x14ac:dyDescent="0.2">
      <c r="B345" s="158"/>
      <c r="C345" s="158"/>
      <c r="D345" s="158"/>
      <c r="E345" s="158"/>
      <c r="F345" s="158"/>
      <c r="G345" s="158"/>
      <c r="H345" s="158"/>
      <c r="I345" s="158"/>
      <c r="J345" s="158"/>
      <c r="K345" s="158"/>
      <c r="L345" s="159" t="str">
        <f t="shared" si="8"/>
        <v/>
      </c>
    </row>
    <row r="346" spans="2:12" x14ac:dyDescent="0.2">
      <c r="B346" s="158"/>
      <c r="C346" s="158"/>
      <c r="D346" s="158"/>
      <c r="E346" s="158"/>
      <c r="F346" s="158"/>
      <c r="G346" s="158"/>
      <c r="H346" s="158"/>
      <c r="I346" s="158"/>
      <c r="J346" s="158"/>
      <c r="K346" s="158"/>
      <c r="L346" s="159" t="str">
        <f t="shared" si="8"/>
        <v/>
      </c>
    </row>
    <row r="347" spans="2:12" x14ac:dyDescent="0.2">
      <c r="B347" s="158"/>
      <c r="C347" s="158"/>
      <c r="D347" s="158"/>
      <c r="E347" s="158"/>
      <c r="F347" s="158"/>
      <c r="G347" s="158"/>
      <c r="H347" s="158"/>
      <c r="I347" s="158"/>
      <c r="J347" s="158"/>
      <c r="K347" s="158"/>
      <c r="L347" s="159" t="str">
        <f t="shared" si="8"/>
        <v/>
      </c>
    </row>
    <row r="348" spans="2:12" x14ac:dyDescent="0.2">
      <c r="B348" s="158"/>
      <c r="C348" s="158"/>
      <c r="D348" s="158"/>
      <c r="E348" s="158"/>
      <c r="F348" s="158"/>
      <c r="G348" s="158"/>
      <c r="H348" s="158"/>
      <c r="I348" s="158"/>
      <c r="J348" s="158"/>
      <c r="K348" s="158"/>
      <c r="L348" s="159" t="str">
        <f t="shared" si="8"/>
        <v/>
      </c>
    </row>
    <row r="349" spans="2:12" x14ac:dyDescent="0.2">
      <c r="B349" s="158"/>
      <c r="C349" s="158"/>
      <c r="D349" s="158"/>
      <c r="E349" s="158"/>
      <c r="F349" s="158"/>
      <c r="G349" s="158"/>
      <c r="H349" s="158"/>
      <c r="I349" s="158"/>
      <c r="J349" s="158"/>
      <c r="K349" s="158"/>
      <c r="L349" s="159" t="str">
        <f t="shared" si="8"/>
        <v/>
      </c>
    </row>
    <row r="350" spans="2:12" x14ac:dyDescent="0.2">
      <c r="B350" s="158"/>
      <c r="C350" s="158"/>
      <c r="D350" s="158"/>
      <c r="E350" s="158"/>
      <c r="F350" s="158"/>
      <c r="G350" s="158"/>
      <c r="H350" s="158"/>
      <c r="I350" s="158"/>
      <c r="J350" s="158"/>
      <c r="K350" s="158"/>
      <c r="L350" s="159" t="str">
        <f t="shared" si="8"/>
        <v/>
      </c>
    </row>
    <row r="351" spans="2:12" x14ac:dyDescent="0.2">
      <c r="B351" s="158"/>
      <c r="C351" s="158"/>
      <c r="D351" s="158"/>
      <c r="E351" s="158"/>
      <c r="F351" s="158"/>
      <c r="G351" s="158"/>
      <c r="H351" s="158"/>
      <c r="I351" s="158"/>
      <c r="J351" s="158"/>
      <c r="K351" s="158"/>
      <c r="L351" s="159" t="str">
        <f t="shared" si="8"/>
        <v/>
      </c>
    </row>
    <row r="352" spans="2:12" x14ac:dyDescent="0.2">
      <c r="B352" s="158"/>
      <c r="C352" s="158"/>
      <c r="D352" s="158"/>
      <c r="E352" s="158"/>
      <c r="F352" s="158"/>
      <c r="G352" s="158"/>
      <c r="H352" s="158"/>
      <c r="I352" s="158"/>
      <c r="J352" s="158"/>
      <c r="K352" s="158"/>
      <c r="L352" s="159" t="str">
        <f t="shared" si="8"/>
        <v/>
      </c>
    </row>
    <row r="353" spans="2:12" x14ac:dyDescent="0.2">
      <c r="B353" s="158"/>
      <c r="C353" s="158"/>
      <c r="D353" s="158"/>
      <c r="E353" s="158"/>
      <c r="F353" s="158"/>
      <c r="G353" s="158"/>
      <c r="H353" s="158"/>
      <c r="I353" s="158"/>
      <c r="J353" s="158"/>
      <c r="K353" s="158"/>
      <c r="L353" s="159" t="str">
        <f t="shared" si="8"/>
        <v/>
      </c>
    </row>
    <row r="354" spans="2:12" x14ac:dyDescent="0.2">
      <c r="B354" s="158"/>
      <c r="C354" s="158"/>
      <c r="D354" s="158"/>
      <c r="E354" s="158"/>
      <c r="F354" s="158"/>
      <c r="G354" s="158"/>
      <c r="H354" s="158"/>
      <c r="I354" s="158"/>
      <c r="J354" s="158"/>
      <c r="K354" s="158"/>
      <c r="L354" s="159" t="str">
        <f t="shared" si="8"/>
        <v/>
      </c>
    </row>
    <row r="355" spans="2:12" x14ac:dyDescent="0.2">
      <c r="B355" s="158"/>
      <c r="C355" s="158"/>
      <c r="D355" s="158"/>
      <c r="E355" s="158"/>
      <c r="F355" s="158"/>
      <c r="G355" s="158"/>
      <c r="H355" s="158"/>
      <c r="I355" s="158"/>
      <c r="J355" s="158"/>
      <c r="K355" s="158"/>
      <c r="L355" s="159" t="str">
        <f t="shared" si="8"/>
        <v/>
      </c>
    </row>
    <row r="356" spans="2:12" x14ac:dyDescent="0.2">
      <c r="B356" s="158"/>
      <c r="C356" s="158"/>
      <c r="D356" s="158"/>
      <c r="E356" s="158"/>
      <c r="F356" s="158"/>
      <c r="G356" s="158"/>
      <c r="H356" s="158"/>
      <c r="I356" s="158"/>
      <c r="J356" s="158"/>
      <c r="K356" s="158"/>
      <c r="L356" s="159" t="str">
        <f t="shared" si="8"/>
        <v/>
      </c>
    </row>
    <row r="357" spans="2:12" x14ac:dyDescent="0.2">
      <c r="B357" s="158"/>
      <c r="C357" s="158"/>
      <c r="D357" s="158"/>
      <c r="E357" s="158"/>
      <c r="F357" s="158"/>
      <c r="G357" s="158"/>
      <c r="H357" s="158"/>
      <c r="I357" s="158"/>
      <c r="J357" s="158"/>
      <c r="K357" s="158"/>
      <c r="L357" s="159" t="str">
        <f t="shared" si="8"/>
        <v/>
      </c>
    </row>
    <row r="358" spans="2:12" x14ac:dyDescent="0.2">
      <c r="B358" s="158"/>
      <c r="C358" s="158"/>
      <c r="D358" s="158"/>
      <c r="E358" s="158"/>
      <c r="F358" s="158"/>
      <c r="G358" s="158"/>
      <c r="H358" s="158"/>
      <c r="I358" s="158"/>
      <c r="J358" s="158"/>
      <c r="K358" s="158"/>
      <c r="L358" s="159" t="str">
        <f t="shared" si="8"/>
        <v/>
      </c>
    </row>
    <row r="359" spans="2:12" x14ac:dyDescent="0.2">
      <c r="B359" s="158"/>
      <c r="C359" s="158"/>
      <c r="D359" s="158"/>
      <c r="E359" s="158"/>
      <c r="F359" s="158"/>
      <c r="G359" s="158"/>
      <c r="H359" s="158"/>
      <c r="I359" s="158"/>
      <c r="J359" s="158"/>
      <c r="K359" s="158"/>
      <c r="L359" s="159" t="str">
        <f t="shared" si="8"/>
        <v/>
      </c>
    </row>
    <row r="360" spans="2:12" x14ac:dyDescent="0.2">
      <c r="B360" s="158"/>
      <c r="C360" s="158"/>
      <c r="D360" s="158"/>
      <c r="E360" s="158"/>
      <c r="F360" s="158"/>
      <c r="G360" s="158"/>
      <c r="H360" s="158"/>
      <c r="I360" s="158"/>
      <c r="J360" s="158"/>
      <c r="K360" s="158"/>
      <c r="L360" s="159" t="str">
        <f t="shared" si="8"/>
        <v/>
      </c>
    </row>
    <row r="361" spans="2:12" x14ac:dyDescent="0.2">
      <c r="B361" s="158"/>
      <c r="C361" s="158"/>
      <c r="D361" s="158"/>
      <c r="E361" s="158"/>
      <c r="F361" s="158"/>
      <c r="G361" s="158"/>
      <c r="H361" s="158"/>
      <c r="I361" s="158"/>
      <c r="J361" s="158"/>
      <c r="K361" s="158"/>
      <c r="L361" s="159" t="str">
        <f t="shared" si="8"/>
        <v/>
      </c>
    </row>
    <row r="362" spans="2:12" x14ac:dyDescent="0.2">
      <c r="B362" s="158"/>
      <c r="C362" s="158"/>
      <c r="D362" s="158"/>
      <c r="E362" s="158"/>
      <c r="F362" s="158"/>
      <c r="G362" s="158"/>
      <c r="H362" s="158"/>
      <c r="I362" s="158"/>
      <c r="J362" s="158"/>
      <c r="K362" s="158"/>
      <c r="L362" s="159" t="str">
        <f t="shared" si="8"/>
        <v/>
      </c>
    </row>
    <row r="363" spans="2:12" x14ac:dyDescent="0.2">
      <c r="B363" s="158"/>
      <c r="C363" s="158"/>
      <c r="D363" s="158"/>
      <c r="E363" s="158"/>
      <c r="F363" s="158"/>
      <c r="G363" s="158"/>
      <c r="H363" s="158"/>
      <c r="I363" s="158"/>
      <c r="J363" s="158"/>
      <c r="K363" s="158"/>
      <c r="L363" s="159" t="str">
        <f t="shared" si="8"/>
        <v/>
      </c>
    </row>
    <row r="364" spans="2:12" x14ac:dyDescent="0.2">
      <c r="B364" s="158"/>
      <c r="C364" s="158"/>
      <c r="D364" s="158"/>
      <c r="E364" s="158"/>
      <c r="F364" s="158"/>
      <c r="G364" s="158"/>
      <c r="H364" s="158"/>
      <c r="I364" s="158"/>
      <c r="J364" s="158"/>
      <c r="K364" s="158"/>
      <c r="L364" s="159" t="str">
        <f t="shared" si="8"/>
        <v/>
      </c>
    </row>
    <row r="365" spans="2:12" x14ac:dyDescent="0.2">
      <c r="B365" s="158"/>
      <c r="C365" s="158"/>
      <c r="D365" s="158"/>
      <c r="E365" s="158"/>
      <c r="F365" s="158"/>
      <c r="G365" s="158"/>
      <c r="H365" s="158"/>
      <c r="I365" s="158"/>
      <c r="J365" s="158"/>
      <c r="K365" s="158"/>
      <c r="L365" s="159" t="str">
        <f t="shared" si="8"/>
        <v/>
      </c>
    </row>
    <row r="366" spans="2:12" x14ac:dyDescent="0.2">
      <c r="B366" s="158"/>
      <c r="C366" s="158"/>
      <c r="D366" s="158"/>
      <c r="E366" s="158"/>
      <c r="F366" s="158"/>
      <c r="G366" s="158"/>
      <c r="H366" s="158"/>
      <c r="I366" s="158"/>
      <c r="J366" s="158"/>
      <c r="K366" s="158"/>
      <c r="L366" s="159" t="str">
        <f t="shared" si="8"/>
        <v/>
      </c>
    </row>
    <row r="367" spans="2:12" x14ac:dyDescent="0.2">
      <c r="B367" s="158"/>
      <c r="C367" s="158"/>
      <c r="D367" s="158"/>
      <c r="E367" s="158"/>
      <c r="F367" s="158"/>
      <c r="G367" s="158"/>
      <c r="H367" s="158"/>
      <c r="I367" s="158"/>
      <c r="J367" s="158"/>
      <c r="K367" s="158"/>
      <c r="L367" s="159" t="str">
        <f t="shared" si="8"/>
        <v/>
      </c>
    </row>
    <row r="368" spans="2:12" x14ac:dyDescent="0.2">
      <c r="B368" s="158"/>
      <c r="C368" s="158"/>
      <c r="D368" s="158"/>
      <c r="E368" s="158"/>
      <c r="F368" s="158"/>
      <c r="G368" s="158"/>
      <c r="H368" s="158"/>
      <c r="I368" s="158"/>
      <c r="J368" s="158"/>
      <c r="K368" s="158"/>
      <c r="L368" s="159" t="str">
        <f t="shared" si="8"/>
        <v/>
      </c>
    </row>
    <row r="369" spans="2:12" x14ac:dyDescent="0.2">
      <c r="B369" s="158"/>
      <c r="C369" s="158"/>
      <c r="D369" s="158"/>
      <c r="E369" s="158"/>
      <c r="F369" s="158"/>
      <c r="G369" s="158"/>
      <c r="H369" s="158"/>
      <c r="I369" s="158"/>
      <c r="J369" s="158"/>
      <c r="K369" s="158"/>
      <c r="L369" s="159" t="str">
        <f t="shared" si="8"/>
        <v/>
      </c>
    </row>
    <row r="370" spans="2:12" x14ac:dyDescent="0.2">
      <c r="B370" s="158"/>
      <c r="C370" s="158"/>
      <c r="D370" s="158"/>
      <c r="E370" s="158"/>
      <c r="F370" s="158"/>
      <c r="G370" s="158"/>
      <c r="H370" s="158"/>
      <c r="I370" s="158"/>
      <c r="J370" s="158"/>
      <c r="K370" s="158"/>
      <c r="L370" s="159" t="str">
        <f t="shared" si="8"/>
        <v/>
      </c>
    </row>
    <row r="371" spans="2:12" x14ac:dyDescent="0.2">
      <c r="B371" s="158"/>
      <c r="C371" s="158"/>
      <c r="D371" s="158"/>
      <c r="E371" s="158"/>
      <c r="F371" s="158"/>
      <c r="G371" s="158"/>
      <c r="H371" s="158"/>
      <c r="I371" s="158"/>
      <c r="J371" s="158"/>
      <c r="K371" s="158"/>
      <c r="L371" s="159" t="str">
        <f t="shared" si="8"/>
        <v/>
      </c>
    </row>
    <row r="372" spans="2:12" x14ac:dyDescent="0.2">
      <c r="B372" s="158"/>
      <c r="C372" s="158"/>
      <c r="D372" s="158"/>
      <c r="E372" s="158"/>
      <c r="F372" s="158"/>
      <c r="G372" s="158"/>
      <c r="H372" s="158"/>
      <c r="I372" s="158"/>
      <c r="J372" s="158"/>
      <c r="K372" s="158"/>
      <c r="L372" s="159" t="str">
        <f t="shared" si="8"/>
        <v/>
      </c>
    </row>
    <row r="373" spans="2:12" x14ac:dyDescent="0.2">
      <c r="B373" s="158"/>
      <c r="C373" s="158"/>
      <c r="D373" s="158"/>
      <c r="E373" s="158"/>
      <c r="F373" s="158"/>
      <c r="G373" s="158"/>
      <c r="H373" s="158"/>
      <c r="I373" s="158"/>
      <c r="J373" s="158"/>
      <c r="K373" s="158"/>
      <c r="L373" s="159" t="str">
        <f t="shared" si="8"/>
        <v/>
      </c>
    </row>
    <row r="374" spans="2:12" x14ac:dyDescent="0.2">
      <c r="B374" s="158"/>
      <c r="C374" s="158"/>
      <c r="D374" s="158"/>
      <c r="E374" s="158"/>
      <c r="F374" s="158"/>
      <c r="G374" s="158"/>
      <c r="H374" s="158"/>
      <c r="I374" s="158"/>
      <c r="J374" s="158"/>
      <c r="K374" s="158"/>
      <c r="L374" s="159" t="str">
        <f t="shared" si="8"/>
        <v/>
      </c>
    </row>
    <row r="375" spans="2:12" x14ac:dyDescent="0.2">
      <c r="B375" s="158"/>
      <c r="C375" s="158"/>
      <c r="D375" s="158"/>
      <c r="E375" s="158"/>
      <c r="F375" s="158"/>
      <c r="G375" s="158"/>
      <c r="H375" s="158"/>
      <c r="I375" s="158"/>
      <c r="J375" s="158"/>
      <c r="K375" s="158"/>
      <c r="L375" s="159" t="str">
        <f t="shared" si="8"/>
        <v/>
      </c>
    </row>
    <row r="376" spans="2:12" x14ac:dyDescent="0.2">
      <c r="B376" s="158"/>
      <c r="C376" s="158"/>
      <c r="D376" s="158"/>
      <c r="E376" s="158"/>
      <c r="F376" s="158"/>
      <c r="G376" s="158"/>
      <c r="H376" s="158"/>
      <c r="I376" s="158"/>
      <c r="J376" s="158"/>
      <c r="K376" s="158"/>
      <c r="L376" s="159" t="str">
        <f t="shared" si="8"/>
        <v/>
      </c>
    </row>
    <row r="377" spans="2:12" x14ac:dyDescent="0.2">
      <c r="B377" s="158"/>
      <c r="C377" s="158"/>
      <c r="D377" s="158"/>
      <c r="E377" s="158"/>
      <c r="F377" s="158"/>
      <c r="G377" s="158"/>
      <c r="H377" s="158"/>
      <c r="I377" s="158"/>
      <c r="J377" s="158"/>
      <c r="K377" s="158"/>
      <c r="L377" s="159" t="str">
        <f t="shared" si="8"/>
        <v/>
      </c>
    </row>
    <row r="378" spans="2:12" x14ac:dyDescent="0.2">
      <c r="B378" s="158"/>
      <c r="C378" s="158"/>
      <c r="D378" s="158"/>
      <c r="E378" s="158"/>
      <c r="F378" s="158"/>
      <c r="G378" s="158"/>
      <c r="H378" s="158"/>
      <c r="I378" s="158"/>
      <c r="J378" s="158"/>
      <c r="K378" s="158"/>
      <c r="L378" s="159" t="str">
        <f t="shared" si="8"/>
        <v/>
      </c>
    </row>
    <row r="379" spans="2:12" x14ac:dyDescent="0.2">
      <c r="B379" s="158"/>
      <c r="C379" s="158"/>
      <c r="D379" s="158"/>
      <c r="E379" s="158"/>
      <c r="F379" s="158"/>
      <c r="G379" s="158"/>
      <c r="H379" s="158"/>
      <c r="I379" s="158"/>
      <c r="J379" s="158"/>
      <c r="K379" s="158"/>
      <c r="L379" s="159" t="str">
        <f t="shared" si="8"/>
        <v/>
      </c>
    </row>
    <row r="380" spans="2:12" x14ac:dyDescent="0.2">
      <c r="B380" s="158"/>
      <c r="C380" s="158"/>
      <c r="D380" s="158"/>
      <c r="E380" s="158"/>
      <c r="F380" s="158"/>
      <c r="G380" s="158"/>
      <c r="H380" s="158"/>
      <c r="I380" s="158"/>
      <c r="J380" s="158"/>
      <c r="K380" s="158"/>
      <c r="L380" s="159" t="str">
        <f t="shared" si="8"/>
        <v/>
      </c>
    </row>
    <row r="381" spans="2:12" x14ac:dyDescent="0.2">
      <c r="B381" s="158"/>
      <c r="C381" s="158"/>
      <c r="D381" s="158"/>
      <c r="E381" s="158"/>
      <c r="F381" s="158"/>
      <c r="G381" s="158"/>
      <c r="H381" s="158"/>
      <c r="I381" s="158"/>
      <c r="J381" s="158"/>
      <c r="K381" s="158"/>
      <c r="L381" s="159" t="str">
        <f t="shared" si="8"/>
        <v/>
      </c>
    </row>
    <row r="382" spans="2:12" x14ac:dyDescent="0.2">
      <c r="B382" s="158"/>
      <c r="C382" s="158"/>
      <c r="D382" s="158"/>
      <c r="E382" s="158"/>
      <c r="F382" s="158"/>
      <c r="G382" s="158"/>
      <c r="H382" s="158"/>
      <c r="I382" s="158"/>
      <c r="J382" s="158"/>
      <c r="K382" s="158"/>
      <c r="L382" s="159" t="str">
        <f t="shared" si="8"/>
        <v/>
      </c>
    </row>
    <row r="383" spans="2:12" x14ac:dyDescent="0.2">
      <c r="B383" s="158"/>
      <c r="C383" s="158"/>
      <c r="D383" s="158"/>
      <c r="E383" s="158"/>
      <c r="F383" s="158"/>
      <c r="G383" s="158"/>
      <c r="H383" s="158"/>
      <c r="I383" s="158"/>
      <c r="J383" s="158"/>
      <c r="K383" s="158"/>
      <c r="L383" s="159" t="str">
        <f t="shared" si="8"/>
        <v/>
      </c>
    </row>
    <row r="384" spans="2:12" x14ac:dyDescent="0.2">
      <c r="B384" s="158"/>
      <c r="C384" s="158"/>
      <c r="D384" s="158"/>
      <c r="E384" s="158"/>
      <c r="F384" s="158"/>
      <c r="G384" s="158"/>
      <c r="H384" s="158"/>
      <c r="I384" s="158"/>
      <c r="J384" s="158"/>
      <c r="K384" s="158"/>
      <c r="L384" s="159" t="str">
        <f t="shared" si="8"/>
        <v/>
      </c>
    </row>
    <row r="385" spans="2:12" x14ac:dyDescent="0.2">
      <c r="B385" s="158"/>
      <c r="C385" s="158"/>
      <c r="D385" s="158"/>
      <c r="E385" s="158"/>
      <c r="F385" s="158"/>
      <c r="G385" s="158"/>
      <c r="H385" s="158"/>
      <c r="I385" s="158"/>
      <c r="J385" s="158"/>
      <c r="K385" s="158"/>
      <c r="L385" s="159" t="str">
        <f t="shared" si="8"/>
        <v/>
      </c>
    </row>
    <row r="386" spans="2:12" x14ac:dyDescent="0.2">
      <c r="B386" s="158"/>
      <c r="C386" s="158"/>
      <c r="D386" s="158"/>
      <c r="E386" s="158"/>
      <c r="F386" s="158"/>
      <c r="G386" s="158"/>
      <c r="H386" s="158"/>
      <c r="I386" s="158"/>
      <c r="J386" s="158"/>
      <c r="K386" s="158"/>
      <c r="L386" s="159" t="str">
        <f t="shared" si="8"/>
        <v/>
      </c>
    </row>
    <row r="387" spans="2:12" x14ac:dyDescent="0.2">
      <c r="B387" s="158"/>
      <c r="C387" s="158"/>
      <c r="D387" s="158"/>
      <c r="E387" s="158"/>
      <c r="F387" s="158"/>
      <c r="G387" s="158"/>
      <c r="H387" s="158"/>
      <c r="I387" s="158"/>
      <c r="J387" s="158"/>
      <c r="K387" s="158"/>
      <c r="L387" s="159" t="str">
        <f t="shared" si="8"/>
        <v/>
      </c>
    </row>
    <row r="388" spans="2:12" x14ac:dyDescent="0.2">
      <c r="B388" s="158"/>
      <c r="C388" s="158"/>
      <c r="D388" s="158"/>
      <c r="E388" s="158"/>
      <c r="F388" s="158"/>
      <c r="G388" s="158"/>
      <c r="H388" s="158"/>
      <c r="I388" s="158"/>
      <c r="J388" s="158"/>
      <c r="K388" s="158"/>
      <c r="L388" s="159" t="str">
        <f t="shared" ref="L388:L451" si="9">IF(E388="","",IF(E388&lt;F388,PROPER(E388)&amp;" &amp; "&amp;PROPER(F388),PROPER(F388)&amp;" &amp; "&amp;PROPER(E388)))</f>
        <v/>
      </c>
    </row>
    <row r="389" spans="2:12" x14ac:dyDescent="0.2">
      <c r="B389" s="158"/>
      <c r="C389" s="158"/>
      <c r="D389" s="158"/>
      <c r="E389" s="158"/>
      <c r="F389" s="158"/>
      <c r="G389" s="158"/>
      <c r="H389" s="158"/>
      <c r="I389" s="158"/>
      <c r="J389" s="158"/>
      <c r="K389" s="158"/>
      <c r="L389" s="159" t="str">
        <f t="shared" si="9"/>
        <v/>
      </c>
    </row>
    <row r="390" spans="2:12" x14ac:dyDescent="0.2">
      <c r="B390" s="158"/>
      <c r="C390" s="158"/>
      <c r="D390" s="158"/>
      <c r="E390" s="158"/>
      <c r="F390" s="158"/>
      <c r="G390" s="158"/>
      <c r="H390" s="158"/>
      <c r="I390" s="158"/>
      <c r="J390" s="158"/>
      <c r="K390" s="158"/>
      <c r="L390" s="159" t="str">
        <f t="shared" si="9"/>
        <v/>
      </c>
    </row>
    <row r="391" spans="2:12" x14ac:dyDescent="0.2">
      <c r="B391" s="158"/>
      <c r="C391" s="158"/>
      <c r="D391" s="158"/>
      <c r="E391" s="158"/>
      <c r="F391" s="158"/>
      <c r="G391" s="158"/>
      <c r="H391" s="158"/>
      <c r="I391" s="158"/>
      <c r="J391" s="158"/>
      <c r="K391" s="158"/>
      <c r="L391" s="159" t="str">
        <f t="shared" si="9"/>
        <v/>
      </c>
    </row>
    <row r="392" spans="2:12" x14ac:dyDescent="0.2">
      <c r="B392" s="158"/>
      <c r="C392" s="158"/>
      <c r="D392" s="158"/>
      <c r="E392" s="158"/>
      <c r="F392" s="158"/>
      <c r="G392" s="158"/>
      <c r="H392" s="158"/>
      <c r="I392" s="158"/>
      <c r="J392" s="158"/>
      <c r="K392" s="158"/>
      <c r="L392" s="159" t="str">
        <f t="shared" si="9"/>
        <v/>
      </c>
    </row>
    <row r="393" spans="2:12" x14ac:dyDescent="0.2">
      <c r="B393" s="158"/>
      <c r="C393" s="158"/>
      <c r="D393" s="158"/>
      <c r="E393" s="158"/>
      <c r="F393" s="158"/>
      <c r="G393" s="158"/>
      <c r="H393" s="158"/>
      <c r="I393" s="158"/>
      <c r="J393" s="158"/>
      <c r="K393" s="158"/>
      <c r="L393" s="159" t="str">
        <f t="shared" si="9"/>
        <v/>
      </c>
    </row>
    <row r="394" spans="2:12" x14ac:dyDescent="0.2">
      <c r="B394" s="158"/>
      <c r="C394" s="158"/>
      <c r="D394" s="158"/>
      <c r="E394" s="158"/>
      <c r="F394" s="158"/>
      <c r="G394" s="158"/>
      <c r="H394" s="158"/>
      <c r="I394" s="158"/>
      <c r="J394" s="158"/>
      <c r="K394" s="158"/>
      <c r="L394" s="159" t="str">
        <f t="shared" si="9"/>
        <v/>
      </c>
    </row>
    <row r="395" spans="2:12" x14ac:dyDescent="0.2">
      <c r="B395" s="158"/>
      <c r="C395" s="158"/>
      <c r="D395" s="158"/>
      <c r="E395" s="158"/>
      <c r="F395" s="158"/>
      <c r="G395" s="158"/>
      <c r="H395" s="158"/>
      <c r="I395" s="158"/>
      <c r="J395" s="158"/>
      <c r="K395" s="158"/>
      <c r="L395" s="159" t="str">
        <f t="shared" si="9"/>
        <v/>
      </c>
    </row>
    <row r="396" spans="2:12" x14ac:dyDescent="0.2">
      <c r="B396" s="158"/>
      <c r="C396" s="158"/>
      <c r="D396" s="158"/>
      <c r="E396" s="158"/>
      <c r="F396" s="158"/>
      <c r="G396" s="158"/>
      <c r="H396" s="158"/>
      <c r="I396" s="158"/>
      <c r="J396" s="158"/>
      <c r="K396" s="158"/>
      <c r="L396" s="159" t="str">
        <f t="shared" si="9"/>
        <v/>
      </c>
    </row>
    <row r="397" spans="2:12" x14ac:dyDescent="0.2">
      <c r="B397" s="158"/>
      <c r="C397" s="158"/>
      <c r="D397" s="158"/>
      <c r="E397" s="158"/>
      <c r="F397" s="158"/>
      <c r="G397" s="158"/>
      <c r="H397" s="158"/>
      <c r="I397" s="158"/>
      <c r="J397" s="158"/>
      <c r="K397" s="158"/>
      <c r="L397" s="159" t="str">
        <f t="shared" si="9"/>
        <v/>
      </c>
    </row>
    <row r="398" spans="2:12" x14ac:dyDescent="0.2">
      <c r="B398" s="158"/>
      <c r="C398" s="158"/>
      <c r="D398" s="158"/>
      <c r="E398" s="158"/>
      <c r="F398" s="158"/>
      <c r="G398" s="158"/>
      <c r="H398" s="158"/>
      <c r="I398" s="158"/>
      <c r="J398" s="158"/>
      <c r="K398" s="158"/>
      <c r="L398" s="159" t="str">
        <f t="shared" si="9"/>
        <v/>
      </c>
    </row>
    <row r="399" spans="2:12" x14ac:dyDescent="0.2">
      <c r="B399" s="158"/>
      <c r="C399" s="158"/>
      <c r="D399" s="158"/>
      <c r="E399" s="158"/>
      <c r="F399" s="158"/>
      <c r="G399" s="158"/>
      <c r="H399" s="158"/>
      <c r="I399" s="158"/>
      <c r="J399" s="158"/>
      <c r="K399" s="158"/>
      <c r="L399" s="159" t="str">
        <f t="shared" si="9"/>
        <v/>
      </c>
    </row>
    <row r="400" spans="2:12" x14ac:dyDescent="0.2">
      <c r="B400" s="158"/>
      <c r="C400" s="158"/>
      <c r="D400" s="158"/>
      <c r="E400" s="158"/>
      <c r="F400" s="158"/>
      <c r="G400" s="158"/>
      <c r="H400" s="158"/>
      <c r="I400" s="158"/>
      <c r="J400" s="158"/>
      <c r="K400" s="158"/>
      <c r="L400" s="159" t="str">
        <f t="shared" si="9"/>
        <v/>
      </c>
    </row>
    <row r="401" spans="2:12" x14ac:dyDescent="0.2">
      <c r="B401" s="158"/>
      <c r="C401" s="158"/>
      <c r="D401" s="158"/>
      <c r="E401" s="158"/>
      <c r="F401" s="158"/>
      <c r="G401" s="158"/>
      <c r="H401" s="158"/>
      <c r="I401" s="158"/>
      <c r="J401" s="158"/>
      <c r="K401" s="158"/>
      <c r="L401" s="159" t="str">
        <f t="shared" si="9"/>
        <v/>
      </c>
    </row>
    <row r="402" spans="2:12" x14ac:dyDescent="0.2">
      <c r="B402" s="158"/>
      <c r="C402" s="158"/>
      <c r="D402" s="158"/>
      <c r="E402" s="158"/>
      <c r="F402" s="158"/>
      <c r="G402" s="158"/>
      <c r="H402" s="158"/>
      <c r="I402" s="158"/>
      <c r="J402" s="158"/>
      <c r="K402" s="158"/>
      <c r="L402" s="159" t="str">
        <f t="shared" si="9"/>
        <v/>
      </c>
    </row>
    <row r="403" spans="2:12" x14ac:dyDescent="0.2">
      <c r="B403" s="158"/>
      <c r="C403" s="158"/>
      <c r="D403" s="158"/>
      <c r="E403" s="158"/>
      <c r="F403" s="158"/>
      <c r="G403" s="158"/>
      <c r="H403" s="158"/>
      <c r="I403" s="158"/>
      <c r="J403" s="158"/>
      <c r="K403" s="158"/>
      <c r="L403" s="159" t="str">
        <f t="shared" si="9"/>
        <v/>
      </c>
    </row>
    <row r="404" spans="2:12" x14ac:dyDescent="0.2">
      <c r="B404" s="158"/>
      <c r="C404" s="158"/>
      <c r="D404" s="158"/>
      <c r="E404" s="158"/>
      <c r="F404" s="158"/>
      <c r="G404" s="158"/>
      <c r="H404" s="158"/>
      <c r="I404" s="158"/>
      <c r="J404" s="158"/>
      <c r="K404" s="158"/>
      <c r="L404" s="159" t="str">
        <f t="shared" si="9"/>
        <v/>
      </c>
    </row>
    <row r="405" spans="2:12" x14ac:dyDescent="0.2">
      <c r="B405" s="158"/>
      <c r="C405" s="158"/>
      <c r="D405" s="158"/>
      <c r="E405" s="158"/>
      <c r="F405" s="158"/>
      <c r="G405" s="158"/>
      <c r="H405" s="158"/>
      <c r="I405" s="158"/>
      <c r="J405" s="158"/>
      <c r="K405" s="158"/>
      <c r="L405" s="159" t="str">
        <f t="shared" si="9"/>
        <v/>
      </c>
    </row>
    <row r="406" spans="2:12" x14ac:dyDescent="0.2">
      <c r="B406" s="158"/>
      <c r="C406" s="158"/>
      <c r="D406" s="158"/>
      <c r="E406" s="158"/>
      <c r="F406" s="158"/>
      <c r="G406" s="158"/>
      <c r="H406" s="158"/>
      <c r="I406" s="158"/>
      <c r="J406" s="158"/>
      <c r="K406" s="158"/>
      <c r="L406" s="159" t="str">
        <f t="shared" si="9"/>
        <v/>
      </c>
    </row>
    <row r="407" spans="2:12" x14ac:dyDescent="0.2">
      <c r="B407" s="158"/>
      <c r="C407" s="158"/>
      <c r="D407" s="158"/>
      <c r="E407" s="158"/>
      <c r="F407" s="158"/>
      <c r="G407" s="158"/>
      <c r="H407" s="158"/>
      <c r="I407" s="158"/>
      <c r="J407" s="158"/>
      <c r="K407" s="158"/>
      <c r="L407" s="159" t="str">
        <f t="shared" si="9"/>
        <v/>
      </c>
    </row>
    <row r="408" spans="2:12" x14ac:dyDescent="0.2">
      <c r="B408" s="158"/>
      <c r="C408" s="158"/>
      <c r="D408" s="158"/>
      <c r="E408" s="158"/>
      <c r="F408" s="158"/>
      <c r="G408" s="158"/>
      <c r="H408" s="158"/>
      <c r="I408" s="158"/>
      <c r="J408" s="158"/>
      <c r="K408" s="158"/>
      <c r="L408" s="159" t="str">
        <f t="shared" si="9"/>
        <v/>
      </c>
    </row>
    <row r="409" spans="2:12" x14ac:dyDescent="0.2">
      <c r="B409" s="158"/>
      <c r="C409" s="158"/>
      <c r="D409" s="158"/>
      <c r="E409" s="158"/>
      <c r="F409" s="158"/>
      <c r="G409" s="158"/>
      <c r="H409" s="158"/>
      <c r="I409" s="158"/>
      <c r="J409" s="158"/>
      <c r="K409" s="158"/>
      <c r="L409" s="159" t="str">
        <f t="shared" si="9"/>
        <v/>
      </c>
    </row>
    <row r="410" spans="2:12" x14ac:dyDescent="0.2">
      <c r="B410" s="158"/>
      <c r="C410" s="158"/>
      <c r="D410" s="158"/>
      <c r="E410" s="158"/>
      <c r="F410" s="158"/>
      <c r="G410" s="158"/>
      <c r="H410" s="158"/>
      <c r="I410" s="158"/>
      <c r="J410" s="158"/>
      <c r="K410" s="158"/>
      <c r="L410" s="159" t="str">
        <f t="shared" si="9"/>
        <v/>
      </c>
    </row>
    <row r="411" spans="2:12" x14ac:dyDescent="0.2">
      <c r="B411" s="158"/>
      <c r="C411" s="158"/>
      <c r="D411" s="158"/>
      <c r="E411" s="158"/>
      <c r="F411" s="158"/>
      <c r="G411" s="158"/>
      <c r="H411" s="158"/>
      <c r="I411" s="158"/>
      <c r="J411" s="158"/>
      <c r="K411" s="158"/>
      <c r="L411" s="159" t="str">
        <f t="shared" si="9"/>
        <v/>
      </c>
    </row>
    <row r="412" spans="2:12" x14ac:dyDescent="0.2">
      <c r="B412" s="158"/>
      <c r="C412" s="158"/>
      <c r="D412" s="158"/>
      <c r="E412" s="158"/>
      <c r="F412" s="158"/>
      <c r="G412" s="158"/>
      <c r="H412" s="158"/>
      <c r="I412" s="158"/>
      <c r="J412" s="158"/>
      <c r="K412" s="158"/>
      <c r="L412" s="159" t="str">
        <f t="shared" si="9"/>
        <v/>
      </c>
    </row>
    <row r="413" spans="2:12" x14ac:dyDescent="0.2">
      <c r="B413" s="158"/>
      <c r="C413" s="158"/>
      <c r="D413" s="158"/>
      <c r="E413" s="158"/>
      <c r="F413" s="158"/>
      <c r="G413" s="158"/>
      <c r="H413" s="158"/>
      <c r="I413" s="158"/>
      <c r="J413" s="158"/>
      <c r="K413" s="158"/>
      <c r="L413" s="159" t="str">
        <f t="shared" si="9"/>
        <v/>
      </c>
    </row>
    <row r="414" spans="2:12" x14ac:dyDescent="0.2">
      <c r="B414" s="158"/>
      <c r="C414" s="158"/>
      <c r="D414" s="158"/>
      <c r="E414" s="158"/>
      <c r="F414" s="158"/>
      <c r="G414" s="158"/>
      <c r="H414" s="158"/>
      <c r="I414" s="158"/>
      <c r="J414" s="158"/>
      <c r="K414" s="158"/>
      <c r="L414" s="159" t="str">
        <f t="shared" si="9"/>
        <v/>
      </c>
    </row>
    <row r="415" spans="2:12" x14ac:dyDescent="0.2">
      <c r="B415" s="158"/>
      <c r="C415" s="158"/>
      <c r="D415" s="158"/>
      <c r="E415" s="158"/>
      <c r="F415" s="158"/>
      <c r="G415" s="158"/>
      <c r="H415" s="158"/>
      <c r="I415" s="158"/>
      <c r="J415" s="158"/>
      <c r="K415" s="158"/>
      <c r="L415" s="159" t="str">
        <f t="shared" si="9"/>
        <v/>
      </c>
    </row>
    <row r="416" spans="2:12" x14ac:dyDescent="0.2">
      <c r="B416" s="158"/>
      <c r="C416" s="158"/>
      <c r="D416" s="158"/>
      <c r="E416" s="158"/>
      <c r="F416" s="158"/>
      <c r="G416" s="158"/>
      <c r="H416" s="158"/>
      <c r="I416" s="158"/>
      <c r="J416" s="158"/>
      <c r="K416" s="158"/>
      <c r="L416" s="159" t="str">
        <f t="shared" si="9"/>
        <v/>
      </c>
    </row>
    <row r="417" spans="2:12" x14ac:dyDescent="0.2">
      <c r="B417" s="158"/>
      <c r="C417" s="158"/>
      <c r="D417" s="158"/>
      <c r="E417" s="158"/>
      <c r="F417" s="158"/>
      <c r="G417" s="158"/>
      <c r="H417" s="158"/>
      <c r="I417" s="158"/>
      <c r="J417" s="158"/>
      <c r="K417" s="158"/>
      <c r="L417" s="159" t="str">
        <f t="shared" si="9"/>
        <v/>
      </c>
    </row>
    <row r="418" spans="2:12" x14ac:dyDescent="0.2">
      <c r="B418" s="158"/>
      <c r="C418" s="158"/>
      <c r="D418" s="158"/>
      <c r="E418" s="158"/>
      <c r="F418" s="158"/>
      <c r="G418" s="158"/>
      <c r="H418" s="158"/>
      <c r="I418" s="158"/>
      <c r="J418" s="158"/>
      <c r="K418" s="158"/>
      <c r="L418" s="159" t="str">
        <f t="shared" si="9"/>
        <v/>
      </c>
    </row>
    <row r="419" spans="2:12" x14ac:dyDescent="0.2">
      <c r="B419" s="158"/>
      <c r="C419" s="158"/>
      <c r="D419" s="158"/>
      <c r="E419" s="158"/>
      <c r="F419" s="158"/>
      <c r="G419" s="158"/>
      <c r="H419" s="158"/>
      <c r="I419" s="158"/>
      <c r="J419" s="158"/>
      <c r="K419" s="158"/>
      <c r="L419" s="159" t="str">
        <f t="shared" si="9"/>
        <v/>
      </c>
    </row>
    <row r="420" spans="2:12" x14ac:dyDescent="0.2">
      <c r="B420" s="158"/>
      <c r="C420" s="158"/>
      <c r="D420" s="158"/>
      <c r="E420" s="158"/>
      <c r="F420" s="158"/>
      <c r="G420" s="158"/>
      <c r="H420" s="158"/>
      <c r="I420" s="158"/>
      <c r="J420" s="158"/>
      <c r="K420" s="158"/>
      <c r="L420" s="159" t="str">
        <f t="shared" si="9"/>
        <v/>
      </c>
    </row>
    <row r="421" spans="2:12" x14ac:dyDescent="0.2">
      <c r="B421" s="158"/>
      <c r="C421" s="158"/>
      <c r="D421" s="158"/>
      <c r="E421" s="158"/>
      <c r="F421" s="158"/>
      <c r="G421" s="158"/>
      <c r="H421" s="158"/>
      <c r="I421" s="158"/>
      <c r="J421" s="158"/>
      <c r="K421" s="158"/>
      <c r="L421" s="159" t="str">
        <f t="shared" si="9"/>
        <v/>
      </c>
    </row>
    <row r="422" spans="2:12" x14ac:dyDescent="0.2">
      <c r="B422" s="158"/>
      <c r="C422" s="158"/>
      <c r="D422" s="158"/>
      <c r="E422" s="158"/>
      <c r="F422" s="158"/>
      <c r="G422" s="158"/>
      <c r="H422" s="158"/>
      <c r="I422" s="158"/>
      <c r="J422" s="158"/>
      <c r="K422" s="158"/>
      <c r="L422" s="159" t="str">
        <f t="shared" si="9"/>
        <v/>
      </c>
    </row>
    <row r="423" spans="2:12" x14ac:dyDescent="0.2">
      <c r="B423" s="158"/>
      <c r="C423" s="158"/>
      <c r="D423" s="158"/>
      <c r="E423" s="158"/>
      <c r="F423" s="158"/>
      <c r="G423" s="158"/>
      <c r="H423" s="158"/>
      <c r="I423" s="158"/>
      <c r="J423" s="158"/>
      <c r="K423" s="158"/>
      <c r="L423" s="159" t="str">
        <f t="shared" si="9"/>
        <v/>
      </c>
    </row>
    <row r="424" spans="2:12" x14ac:dyDescent="0.2">
      <c r="B424" s="158"/>
      <c r="C424" s="158"/>
      <c r="D424" s="158"/>
      <c r="E424" s="158"/>
      <c r="F424" s="158"/>
      <c r="G424" s="158"/>
      <c r="H424" s="158"/>
      <c r="I424" s="158"/>
      <c r="J424" s="158"/>
      <c r="K424" s="158"/>
      <c r="L424" s="159" t="str">
        <f t="shared" si="9"/>
        <v/>
      </c>
    </row>
    <row r="425" spans="2:12" x14ac:dyDescent="0.2">
      <c r="B425" s="158"/>
      <c r="C425" s="158"/>
      <c r="D425" s="158"/>
      <c r="E425" s="158"/>
      <c r="F425" s="158"/>
      <c r="G425" s="158"/>
      <c r="H425" s="158"/>
      <c r="I425" s="158"/>
      <c r="J425" s="158"/>
      <c r="K425" s="158"/>
      <c r="L425" s="159" t="str">
        <f t="shared" si="9"/>
        <v/>
      </c>
    </row>
    <row r="426" spans="2:12" x14ac:dyDescent="0.2">
      <c r="B426" s="158"/>
      <c r="C426" s="158"/>
      <c r="D426" s="158"/>
      <c r="E426" s="158"/>
      <c r="F426" s="158"/>
      <c r="G426" s="158"/>
      <c r="H426" s="158"/>
      <c r="I426" s="158"/>
      <c r="J426" s="158"/>
      <c r="K426" s="158"/>
      <c r="L426" s="159" t="str">
        <f t="shared" si="9"/>
        <v/>
      </c>
    </row>
    <row r="427" spans="2:12" x14ac:dyDescent="0.2">
      <c r="B427" s="158"/>
      <c r="C427" s="158"/>
      <c r="D427" s="158"/>
      <c r="E427" s="158"/>
      <c r="F427" s="158"/>
      <c r="G427" s="158"/>
      <c r="H427" s="158"/>
      <c r="I427" s="158"/>
      <c r="J427" s="158"/>
      <c r="K427" s="158"/>
      <c r="L427" s="159" t="str">
        <f t="shared" si="9"/>
        <v/>
      </c>
    </row>
    <row r="428" spans="2:12" x14ac:dyDescent="0.2">
      <c r="B428" s="158"/>
      <c r="C428" s="158"/>
      <c r="D428" s="158"/>
      <c r="E428" s="158"/>
      <c r="F428" s="158"/>
      <c r="G428" s="158"/>
      <c r="H428" s="158"/>
      <c r="I428" s="158"/>
      <c r="J428" s="158"/>
      <c r="K428" s="158"/>
      <c r="L428" s="159" t="str">
        <f t="shared" si="9"/>
        <v/>
      </c>
    </row>
    <row r="429" spans="2:12" x14ac:dyDescent="0.2">
      <c r="B429" s="158"/>
      <c r="C429" s="158"/>
      <c r="D429" s="158"/>
      <c r="E429" s="158"/>
      <c r="F429" s="158"/>
      <c r="G429" s="158"/>
      <c r="H429" s="158"/>
      <c r="I429" s="158"/>
      <c r="J429" s="158"/>
      <c r="K429" s="158"/>
      <c r="L429" s="159" t="str">
        <f t="shared" si="9"/>
        <v/>
      </c>
    </row>
    <row r="430" spans="2:12" x14ac:dyDescent="0.2">
      <c r="B430" s="158"/>
      <c r="C430" s="158"/>
      <c r="D430" s="158"/>
      <c r="E430" s="158"/>
      <c r="F430" s="158"/>
      <c r="G430" s="158"/>
      <c r="H430" s="158"/>
      <c r="I430" s="158"/>
      <c r="J430" s="158"/>
      <c r="K430" s="158"/>
      <c r="L430" s="159" t="str">
        <f t="shared" si="9"/>
        <v/>
      </c>
    </row>
    <row r="431" spans="2:12" x14ac:dyDescent="0.2">
      <c r="B431" s="158"/>
      <c r="C431" s="158"/>
      <c r="D431" s="158"/>
      <c r="E431" s="158"/>
      <c r="F431" s="158"/>
      <c r="G431" s="158"/>
      <c r="H431" s="158"/>
      <c r="I431" s="158"/>
      <c r="J431" s="158"/>
      <c r="K431" s="158"/>
      <c r="L431" s="159" t="str">
        <f t="shared" si="9"/>
        <v/>
      </c>
    </row>
    <row r="432" spans="2:12" x14ac:dyDescent="0.2">
      <c r="B432" s="158"/>
      <c r="C432" s="158"/>
      <c r="D432" s="158"/>
      <c r="E432" s="158"/>
      <c r="F432" s="158"/>
      <c r="G432" s="158"/>
      <c r="H432" s="158"/>
      <c r="I432" s="158"/>
      <c r="J432" s="158"/>
      <c r="K432" s="158"/>
      <c r="L432" s="159" t="str">
        <f t="shared" si="9"/>
        <v/>
      </c>
    </row>
    <row r="433" spans="2:12" x14ac:dyDescent="0.2">
      <c r="B433" s="158"/>
      <c r="C433" s="158"/>
      <c r="D433" s="158"/>
      <c r="E433" s="158"/>
      <c r="F433" s="158"/>
      <c r="G433" s="158"/>
      <c r="H433" s="158"/>
      <c r="I433" s="158"/>
      <c r="J433" s="158"/>
      <c r="K433" s="158"/>
      <c r="L433" s="159" t="str">
        <f t="shared" si="9"/>
        <v/>
      </c>
    </row>
    <row r="434" spans="2:12" x14ac:dyDescent="0.2">
      <c r="B434" s="158"/>
      <c r="C434" s="158"/>
      <c r="D434" s="158"/>
      <c r="E434" s="158"/>
      <c r="F434" s="158"/>
      <c r="G434" s="158"/>
      <c r="H434" s="158"/>
      <c r="I434" s="158"/>
      <c r="J434" s="158"/>
      <c r="K434" s="158"/>
      <c r="L434" s="159" t="str">
        <f t="shared" si="9"/>
        <v/>
      </c>
    </row>
    <row r="435" spans="2:12" x14ac:dyDescent="0.2">
      <c r="B435" s="158"/>
      <c r="C435" s="158"/>
      <c r="D435" s="158"/>
      <c r="E435" s="158"/>
      <c r="F435" s="158"/>
      <c r="G435" s="158"/>
      <c r="H435" s="158"/>
      <c r="I435" s="158"/>
      <c r="J435" s="158"/>
      <c r="K435" s="158"/>
      <c r="L435" s="159" t="str">
        <f t="shared" si="9"/>
        <v/>
      </c>
    </row>
    <row r="436" spans="2:12" x14ac:dyDescent="0.2">
      <c r="B436" s="158"/>
      <c r="C436" s="158"/>
      <c r="D436" s="158"/>
      <c r="E436" s="158"/>
      <c r="F436" s="158"/>
      <c r="G436" s="158"/>
      <c r="H436" s="158"/>
      <c r="I436" s="158"/>
      <c r="J436" s="158"/>
      <c r="K436" s="158"/>
      <c r="L436" s="159" t="str">
        <f t="shared" si="9"/>
        <v/>
      </c>
    </row>
    <row r="437" spans="2:12" x14ac:dyDescent="0.2">
      <c r="B437" s="158"/>
      <c r="C437" s="158"/>
      <c r="D437" s="158"/>
      <c r="E437" s="158"/>
      <c r="F437" s="158"/>
      <c r="G437" s="158"/>
      <c r="H437" s="158"/>
      <c r="I437" s="158"/>
      <c r="J437" s="158"/>
      <c r="K437" s="158"/>
      <c r="L437" s="159" t="str">
        <f t="shared" si="9"/>
        <v/>
      </c>
    </row>
    <row r="438" spans="2:12" x14ac:dyDescent="0.2">
      <c r="B438" s="158"/>
      <c r="C438" s="158"/>
      <c r="D438" s="158"/>
      <c r="E438" s="158"/>
      <c r="F438" s="158"/>
      <c r="G438" s="158"/>
      <c r="H438" s="158"/>
      <c r="I438" s="158"/>
      <c r="J438" s="158"/>
      <c r="K438" s="158"/>
      <c r="L438" s="159" t="str">
        <f t="shared" si="9"/>
        <v/>
      </c>
    </row>
    <row r="439" spans="2:12" x14ac:dyDescent="0.2">
      <c r="B439" s="158"/>
      <c r="C439" s="158"/>
      <c r="D439" s="158"/>
      <c r="E439" s="158"/>
      <c r="F439" s="158"/>
      <c r="G439" s="158"/>
      <c r="H439" s="158"/>
      <c r="I439" s="158"/>
      <c r="J439" s="158"/>
      <c r="K439" s="158"/>
      <c r="L439" s="159" t="str">
        <f t="shared" si="9"/>
        <v/>
      </c>
    </row>
    <row r="440" spans="2:12" x14ac:dyDescent="0.2">
      <c r="B440" s="158"/>
      <c r="C440" s="158"/>
      <c r="D440" s="158"/>
      <c r="E440" s="158"/>
      <c r="F440" s="158"/>
      <c r="G440" s="158"/>
      <c r="H440" s="158"/>
      <c r="I440" s="158"/>
      <c r="J440" s="158"/>
      <c r="K440" s="158"/>
      <c r="L440" s="159" t="str">
        <f t="shared" si="9"/>
        <v/>
      </c>
    </row>
    <row r="441" spans="2:12" x14ac:dyDescent="0.2">
      <c r="B441" s="158"/>
      <c r="C441" s="158"/>
      <c r="D441" s="158"/>
      <c r="E441" s="158"/>
      <c r="F441" s="158"/>
      <c r="G441" s="158"/>
      <c r="H441" s="158"/>
      <c r="I441" s="158"/>
      <c r="J441" s="158"/>
      <c r="K441" s="158"/>
      <c r="L441" s="159" t="str">
        <f t="shared" si="9"/>
        <v/>
      </c>
    </row>
    <row r="442" spans="2:12" x14ac:dyDescent="0.2">
      <c r="B442" s="158"/>
      <c r="C442" s="158"/>
      <c r="D442" s="158"/>
      <c r="E442" s="158"/>
      <c r="F442" s="158"/>
      <c r="G442" s="158"/>
      <c r="H442" s="158"/>
      <c r="I442" s="158"/>
      <c r="J442" s="158"/>
      <c r="K442" s="158"/>
      <c r="L442" s="159" t="str">
        <f t="shared" si="9"/>
        <v/>
      </c>
    </row>
    <row r="443" spans="2:12" x14ac:dyDescent="0.2">
      <c r="B443" s="158"/>
      <c r="C443" s="158"/>
      <c r="D443" s="158"/>
      <c r="E443" s="158"/>
      <c r="F443" s="158"/>
      <c r="G443" s="158"/>
      <c r="H443" s="158"/>
      <c r="I443" s="158"/>
      <c r="J443" s="158"/>
      <c r="K443" s="158"/>
      <c r="L443" s="159" t="str">
        <f t="shared" si="9"/>
        <v/>
      </c>
    </row>
    <row r="444" spans="2:12" x14ac:dyDescent="0.2">
      <c r="B444" s="158"/>
      <c r="C444" s="158"/>
      <c r="D444" s="158"/>
      <c r="E444" s="158"/>
      <c r="F444" s="158"/>
      <c r="G444" s="158"/>
      <c r="H444" s="158"/>
      <c r="I444" s="158"/>
      <c r="J444" s="158"/>
      <c r="K444" s="158"/>
      <c r="L444" s="159" t="str">
        <f t="shared" si="9"/>
        <v/>
      </c>
    </row>
    <row r="445" spans="2:12" x14ac:dyDescent="0.2">
      <c r="B445" s="158"/>
      <c r="C445" s="158"/>
      <c r="D445" s="158"/>
      <c r="E445" s="158"/>
      <c r="F445" s="158"/>
      <c r="G445" s="158"/>
      <c r="H445" s="158"/>
      <c r="I445" s="158"/>
      <c r="J445" s="158"/>
      <c r="K445" s="158"/>
      <c r="L445" s="159" t="str">
        <f t="shared" si="9"/>
        <v/>
      </c>
    </row>
    <row r="446" spans="2:12" x14ac:dyDescent="0.2">
      <c r="B446" s="158"/>
      <c r="C446" s="158"/>
      <c r="D446" s="158"/>
      <c r="E446" s="158"/>
      <c r="F446" s="158"/>
      <c r="G446" s="158"/>
      <c r="H446" s="158"/>
      <c r="I446" s="158"/>
      <c r="J446" s="158"/>
      <c r="K446" s="158"/>
      <c r="L446" s="159" t="str">
        <f t="shared" si="9"/>
        <v/>
      </c>
    </row>
    <row r="447" spans="2:12" x14ac:dyDescent="0.2">
      <c r="B447" s="158"/>
      <c r="C447" s="158"/>
      <c r="D447" s="158"/>
      <c r="E447" s="158"/>
      <c r="F447" s="158"/>
      <c r="G447" s="158"/>
      <c r="H447" s="158"/>
      <c r="I447" s="158"/>
      <c r="J447" s="158"/>
      <c r="K447" s="158"/>
      <c r="L447" s="159" t="str">
        <f t="shared" si="9"/>
        <v/>
      </c>
    </row>
    <row r="448" spans="2:12" x14ac:dyDescent="0.2">
      <c r="B448" s="158"/>
      <c r="C448" s="158"/>
      <c r="D448" s="158"/>
      <c r="E448" s="158"/>
      <c r="F448" s="158"/>
      <c r="G448" s="158"/>
      <c r="H448" s="158"/>
      <c r="I448" s="158"/>
      <c r="J448" s="158"/>
      <c r="K448" s="158"/>
      <c r="L448" s="159" t="str">
        <f t="shared" si="9"/>
        <v/>
      </c>
    </row>
    <row r="449" spans="2:12" x14ac:dyDescent="0.2">
      <c r="B449" s="158"/>
      <c r="C449" s="158"/>
      <c r="D449" s="158"/>
      <c r="E449" s="158"/>
      <c r="F449" s="158"/>
      <c r="G449" s="158"/>
      <c r="H449" s="158"/>
      <c r="I449" s="158"/>
      <c r="J449" s="158"/>
      <c r="K449" s="158"/>
      <c r="L449" s="159" t="str">
        <f t="shared" si="9"/>
        <v/>
      </c>
    </row>
    <row r="450" spans="2:12" x14ac:dyDescent="0.2">
      <c r="B450" s="158"/>
      <c r="C450" s="158"/>
      <c r="D450" s="158"/>
      <c r="E450" s="158"/>
      <c r="F450" s="158"/>
      <c r="G450" s="158"/>
      <c r="H450" s="158"/>
      <c r="I450" s="158"/>
      <c r="J450" s="158"/>
      <c r="K450" s="158"/>
      <c r="L450" s="159" t="str">
        <f t="shared" si="9"/>
        <v/>
      </c>
    </row>
    <row r="451" spans="2:12" x14ac:dyDescent="0.2">
      <c r="B451" s="158"/>
      <c r="C451" s="158"/>
      <c r="D451" s="158"/>
      <c r="E451" s="158"/>
      <c r="F451" s="158"/>
      <c r="G451" s="158"/>
      <c r="H451" s="158"/>
      <c r="I451" s="158"/>
      <c r="J451" s="158"/>
      <c r="K451" s="158"/>
      <c r="L451" s="159" t="str">
        <f t="shared" si="9"/>
        <v/>
      </c>
    </row>
    <row r="452" spans="2:12" x14ac:dyDescent="0.2">
      <c r="B452" s="158"/>
      <c r="C452" s="158"/>
      <c r="D452" s="158"/>
      <c r="E452" s="158"/>
      <c r="F452" s="158"/>
      <c r="G452" s="158"/>
      <c r="H452" s="158"/>
      <c r="I452" s="158"/>
      <c r="J452" s="158"/>
      <c r="K452" s="158"/>
      <c r="L452" s="159" t="str">
        <f t="shared" ref="L452:L515" si="10">IF(E452="","",IF(E452&lt;F452,PROPER(E452)&amp;" &amp; "&amp;PROPER(F452),PROPER(F452)&amp;" &amp; "&amp;PROPER(E452)))</f>
        <v/>
      </c>
    </row>
    <row r="453" spans="2:12" x14ac:dyDescent="0.2">
      <c r="B453" s="158"/>
      <c r="C453" s="158"/>
      <c r="D453" s="158"/>
      <c r="E453" s="158"/>
      <c r="F453" s="158"/>
      <c r="G453" s="158"/>
      <c r="H453" s="158"/>
      <c r="I453" s="158"/>
      <c r="J453" s="158"/>
      <c r="K453" s="158"/>
      <c r="L453" s="159" t="str">
        <f t="shared" si="10"/>
        <v/>
      </c>
    </row>
    <row r="454" spans="2:12" x14ac:dyDescent="0.2">
      <c r="B454" s="158"/>
      <c r="C454" s="158"/>
      <c r="D454" s="158"/>
      <c r="E454" s="158"/>
      <c r="F454" s="158"/>
      <c r="G454" s="158"/>
      <c r="H454" s="158"/>
      <c r="I454" s="158"/>
      <c r="J454" s="158"/>
      <c r="K454" s="158"/>
      <c r="L454" s="159" t="str">
        <f t="shared" si="10"/>
        <v/>
      </c>
    </row>
    <row r="455" spans="2:12" x14ac:dyDescent="0.2">
      <c r="B455" s="158"/>
      <c r="C455" s="158"/>
      <c r="D455" s="158"/>
      <c r="E455" s="158"/>
      <c r="F455" s="158"/>
      <c r="G455" s="158"/>
      <c r="H455" s="158"/>
      <c r="I455" s="158"/>
      <c r="J455" s="158"/>
      <c r="K455" s="158"/>
      <c r="L455" s="159" t="str">
        <f t="shared" si="10"/>
        <v/>
      </c>
    </row>
    <row r="456" spans="2:12" x14ac:dyDescent="0.2">
      <c r="B456" s="158"/>
      <c r="C456" s="158"/>
      <c r="D456" s="158"/>
      <c r="E456" s="158"/>
      <c r="F456" s="158"/>
      <c r="G456" s="158"/>
      <c r="H456" s="158"/>
      <c r="I456" s="158"/>
      <c r="J456" s="158"/>
      <c r="K456" s="158"/>
      <c r="L456" s="159" t="str">
        <f t="shared" si="10"/>
        <v/>
      </c>
    </row>
    <row r="457" spans="2:12" x14ac:dyDescent="0.2">
      <c r="B457" s="158"/>
      <c r="C457" s="158"/>
      <c r="D457" s="158"/>
      <c r="E457" s="158"/>
      <c r="F457" s="158"/>
      <c r="G457" s="158"/>
      <c r="H457" s="158"/>
      <c r="I457" s="158"/>
      <c r="J457" s="158"/>
      <c r="K457" s="158"/>
      <c r="L457" s="159" t="str">
        <f t="shared" si="10"/>
        <v/>
      </c>
    </row>
    <row r="458" spans="2:12" x14ac:dyDescent="0.2">
      <c r="B458" s="158"/>
      <c r="C458" s="158"/>
      <c r="D458" s="158"/>
      <c r="E458" s="158"/>
      <c r="F458" s="158"/>
      <c r="G458" s="158"/>
      <c r="H458" s="158"/>
      <c r="I458" s="158"/>
      <c r="J458" s="158"/>
      <c r="K458" s="158"/>
      <c r="L458" s="159" t="str">
        <f t="shared" si="10"/>
        <v/>
      </c>
    </row>
    <row r="459" spans="2:12" x14ac:dyDescent="0.2">
      <c r="B459" s="158"/>
      <c r="C459" s="158"/>
      <c r="D459" s="158"/>
      <c r="E459" s="158"/>
      <c r="F459" s="158"/>
      <c r="G459" s="158"/>
      <c r="H459" s="158"/>
      <c r="I459" s="158"/>
      <c r="J459" s="158"/>
      <c r="K459" s="158"/>
      <c r="L459" s="159" t="str">
        <f t="shared" si="10"/>
        <v/>
      </c>
    </row>
    <row r="460" spans="2:12" x14ac:dyDescent="0.2">
      <c r="B460" s="158"/>
      <c r="C460" s="158"/>
      <c r="D460" s="158"/>
      <c r="E460" s="158"/>
      <c r="F460" s="158"/>
      <c r="G460" s="158"/>
      <c r="H460" s="158"/>
      <c r="I460" s="158"/>
      <c r="J460" s="158"/>
      <c r="K460" s="158"/>
      <c r="L460" s="159" t="str">
        <f t="shared" si="10"/>
        <v/>
      </c>
    </row>
    <row r="461" spans="2:12" x14ac:dyDescent="0.2">
      <c r="B461" s="158"/>
      <c r="C461" s="158"/>
      <c r="D461" s="158"/>
      <c r="E461" s="158"/>
      <c r="F461" s="158"/>
      <c r="G461" s="158"/>
      <c r="H461" s="158"/>
      <c r="I461" s="158"/>
      <c r="J461" s="158"/>
      <c r="K461" s="158"/>
      <c r="L461" s="159" t="str">
        <f t="shared" si="10"/>
        <v/>
      </c>
    </row>
    <row r="462" spans="2:12" x14ac:dyDescent="0.2">
      <c r="B462" s="158"/>
      <c r="C462" s="158"/>
      <c r="D462" s="158"/>
      <c r="E462" s="158"/>
      <c r="F462" s="158"/>
      <c r="G462" s="158"/>
      <c r="H462" s="158"/>
      <c r="I462" s="158"/>
      <c r="J462" s="158"/>
      <c r="K462" s="158"/>
      <c r="L462" s="159" t="str">
        <f t="shared" si="10"/>
        <v/>
      </c>
    </row>
    <row r="463" spans="2:12" x14ac:dyDescent="0.2">
      <c r="B463" s="158"/>
      <c r="C463" s="158"/>
      <c r="D463" s="158"/>
      <c r="E463" s="158"/>
      <c r="F463" s="158"/>
      <c r="G463" s="158"/>
      <c r="H463" s="158"/>
      <c r="I463" s="158"/>
      <c r="J463" s="158"/>
      <c r="K463" s="158"/>
      <c r="L463" s="159" t="str">
        <f t="shared" si="10"/>
        <v/>
      </c>
    </row>
    <row r="464" spans="2:12" x14ac:dyDescent="0.2">
      <c r="B464" s="158"/>
      <c r="C464" s="158"/>
      <c r="D464" s="158"/>
      <c r="E464" s="158"/>
      <c r="F464" s="158"/>
      <c r="G464" s="158"/>
      <c r="H464" s="158"/>
      <c r="I464" s="158"/>
      <c r="J464" s="158"/>
      <c r="K464" s="158"/>
      <c r="L464" s="159" t="str">
        <f t="shared" si="10"/>
        <v/>
      </c>
    </row>
    <row r="465" spans="2:12" x14ac:dyDescent="0.2">
      <c r="B465" s="158"/>
      <c r="C465" s="158"/>
      <c r="D465" s="158"/>
      <c r="E465" s="158"/>
      <c r="F465" s="158"/>
      <c r="G465" s="158"/>
      <c r="H465" s="158"/>
      <c r="I465" s="158"/>
      <c r="J465" s="158"/>
      <c r="K465" s="158"/>
      <c r="L465" s="159" t="str">
        <f t="shared" si="10"/>
        <v/>
      </c>
    </row>
    <row r="466" spans="2:12" x14ac:dyDescent="0.2">
      <c r="B466" s="158"/>
      <c r="C466" s="158"/>
      <c r="D466" s="158"/>
      <c r="E466" s="158"/>
      <c r="F466" s="158"/>
      <c r="G466" s="158"/>
      <c r="H466" s="158"/>
      <c r="I466" s="158"/>
      <c r="J466" s="158"/>
      <c r="K466" s="158"/>
      <c r="L466" s="159" t="str">
        <f t="shared" si="10"/>
        <v/>
      </c>
    </row>
    <row r="467" spans="2:12" x14ac:dyDescent="0.2">
      <c r="B467" s="158"/>
      <c r="C467" s="158"/>
      <c r="D467" s="158"/>
      <c r="E467" s="158"/>
      <c r="F467" s="158"/>
      <c r="G467" s="158"/>
      <c r="H467" s="158"/>
      <c r="I467" s="158"/>
      <c r="J467" s="158"/>
      <c r="K467" s="158"/>
      <c r="L467" s="159" t="str">
        <f t="shared" si="10"/>
        <v/>
      </c>
    </row>
    <row r="468" spans="2:12" x14ac:dyDescent="0.2">
      <c r="B468" s="158"/>
      <c r="C468" s="158"/>
      <c r="D468" s="158"/>
      <c r="E468" s="158"/>
      <c r="F468" s="158"/>
      <c r="G468" s="158"/>
      <c r="H468" s="158"/>
      <c r="I468" s="158"/>
      <c r="J468" s="158"/>
      <c r="K468" s="158"/>
      <c r="L468" s="159" t="str">
        <f t="shared" si="10"/>
        <v/>
      </c>
    </row>
    <row r="469" spans="2:12" x14ac:dyDescent="0.2">
      <c r="B469" s="158"/>
      <c r="C469" s="158"/>
      <c r="D469" s="158"/>
      <c r="E469" s="158"/>
      <c r="F469" s="158"/>
      <c r="G469" s="158"/>
      <c r="H469" s="158"/>
      <c r="I469" s="158"/>
      <c r="J469" s="158"/>
      <c r="K469" s="158"/>
      <c r="L469" s="159" t="str">
        <f t="shared" si="10"/>
        <v/>
      </c>
    </row>
    <row r="470" spans="2:12" x14ac:dyDescent="0.2">
      <c r="B470" s="158"/>
      <c r="C470" s="158"/>
      <c r="D470" s="158"/>
      <c r="E470" s="158"/>
      <c r="F470" s="158"/>
      <c r="G470" s="158"/>
      <c r="H470" s="158"/>
      <c r="I470" s="158"/>
      <c r="J470" s="158"/>
      <c r="K470" s="158"/>
      <c r="L470" s="159" t="str">
        <f t="shared" si="10"/>
        <v/>
      </c>
    </row>
    <row r="471" spans="2:12" x14ac:dyDescent="0.2">
      <c r="B471" s="158"/>
      <c r="C471" s="158"/>
      <c r="D471" s="158"/>
      <c r="E471" s="158"/>
      <c r="F471" s="158"/>
      <c r="G471" s="158"/>
      <c r="H471" s="158"/>
      <c r="I471" s="158"/>
      <c r="J471" s="158"/>
      <c r="K471" s="158"/>
      <c r="L471" s="159" t="str">
        <f t="shared" si="10"/>
        <v/>
      </c>
    </row>
    <row r="472" spans="2:12" x14ac:dyDescent="0.2">
      <c r="B472" s="158"/>
      <c r="C472" s="158"/>
      <c r="D472" s="158"/>
      <c r="E472" s="158"/>
      <c r="F472" s="158"/>
      <c r="G472" s="158"/>
      <c r="H472" s="158"/>
      <c r="I472" s="158"/>
      <c r="J472" s="158"/>
      <c r="K472" s="158"/>
      <c r="L472" s="159" t="str">
        <f t="shared" si="10"/>
        <v/>
      </c>
    </row>
    <row r="473" spans="2:12" x14ac:dyDescent="0.2">
      <c r="B473" s="158"/>
      <c r="C473" s="158"/>
      <c r="D473" s="158"/>
      <c r="E473" s="158"/>
      <c r="F473" s="158"/>
      <c r="G473" s="158"/>
      <c r="H473" s="158"/>
      <c r="I473" s="158"/>
      <c r="J473" s="158"/>
      <c r="K473" s="158"/>
      <c r="L473" s="159" t="str">
        <f t="shared" si="10"/>
        <v/>
      </c>
    </row>
    <row r="474" spans="2:12" x14ac:dyDescent="0.2">
      <c r="B474" s="158"/>
      <c r="C474" s="158"/>
      <c r="D474" s="158"/>
      <c r="E474" s="158"/>
      <c r="F474" s="158"/>
      <c r="G474" s="158"/>
      <c r="H474" s="158"/>
      <c r="I474" s="158"/>
      <c r="J474" s="158"/>
      <c r="K474" s="158"/>
      <c r="L474" s="159" t="str">
        <f t="shared" si="10"/>
        <v/>
      </c>
    </row>
    <row r="475" spans="2:12" x14ac:dyDescent="0.2">
      <c r="B475" s="158"/>
      <c r="C475" s="158"/>
      <c r="D475" s="158"/>
      <c r="E475" s="158"/>
      <c r="F475" s="158"/>
      <c r="G475" s="158"/>
      <c r="H475" s="158"/>
      <c r="I475" s="158"/>
      <c r="J475" s="158"/>
      <c r="K475" s="158"/>
      <c r="L475" s="159" t="str">
        <f t="shared" si="10"/>
        <v/>
      </c>
    </row>
    <row r="476" spans="2:12" x14ac:dyDescent="0.2">
      <c r="B476" s="158"/>
      <c r="C476" s="158"/>
      <c r="D476" s="158"/>
      <c r="E476" s="158"/>
      <c r="F476" s="158"/>
      <c r="G476" s="158"/>
      <c r="H476" s="158"/>
      <c r="I476" s="158"/>
      <c r="J476" s="158"/>
      <c r="K476" s="158"/>
      <c r="L476" s="159" t="str">
        <f t="shared" si="10"/>
        <v/>
      </c>
    </row>
    <row r="477" spans="2:12" x14ac:dyDescent="0.2">
      <c r="B477" s="158"/>
      <c r="C477" s="158"/>
      <c r="D477" s="158"/>
      <c r="E477" s="158"/>
      <c r="F477" s="158"/>
      <c r="G477" s="158"/>
      <c r="H477" s="158"/>
      <c r="I477" s="158"/>
      <c r="J477" s="158"/>
      <c r="K477" s="158"/>
      <c r="L477" s="159" t="str">
        <f t="shared" si="10"/>
        <v/>
      </c>
    </row>
    <row r="478" spans="2:12" x14ac:dyDescent="0.2">
      <c r="B478" s="158"/>
      <c r="C478" s="158"/>
      <c r="D478" s="158"/>
      <c r="E478" s="158"/>
      <c r="F478" s="158"/>
      <c r="G478" s="158"/>
      <c r="H478" s="158"/>
      <c r="I478" s="158"/>
      <c r="J478" s="158"/>
      <c r="K478" s="158"/>
      <c r="L478" s="159" t="str">
        <f t="shared" si="10"/>
        <v/>
      </c>
    </row>
    <row r="479" spans="2:12" x14ac:dyDescent="0.2">
      <c r="B479" s="158"/>
      <c r="C479" s="158"/>
      <c r="D479" s="158"/>
      <c r="E479" s="158"/>
      <c r="F479" s="158"/>
      <c r="G479" s="158"/>
      <c r="H479" s="158"/>
      <c r="I479" s="158"/>
      <c r="J479" s="158"/>
      <c r="K479" s="158"/>
      <c r="L479" s="159" t="str">
        <f t="shared" si="10"/>
        <v/>
      </c>
    </row>
    <row r="480" spans="2:12" x14ac:dyDescent="0.2">
      <c r="B480" s="158"/>
      <c r="C480" s="158"/>
      <c r="D480" s="158"/>
      <c r="E480" s="158"/>
      <c r="F480" s="158"/>
      <c r="G480" s="158"/>
      <c r="H480" s="158"/>
      <c r="I480" s="158"/>
      <c r="J480" s="158"/>
      <c r="K480" s="158"/>
      <c r="L480" s="159" t="str">
        <f t="shared" si="10"/>
        <v/>
      </c>
    </row>
    <row r="481" spans="2:12" x14ac:dyDescent="0.2">
      <c r="B481" s="158"/>
      <c r="C481" s="158"/>
      <c r="D481" s="158"/>
      <c r="E481" s="158"/>
      <c r="F481" s="158"/>
      <c r="G481" s="158"/>
      <c r="H481" s="158"/>
      <c r="I481" s="158"/>
      <c r="J481" s="158"/>
      <c r="K481" s="158"/>
      <c r="L481" s="159" t="str">
        <f t="shared" si="10"/>
        <v/>
      </c>
    </row>
    <row r="482" spans="2:12" x14ac:dyDescent="0.2">
      <c r="B482" s="158"/>
      <c r="C482" s="158"/>
      <c r="D482" s="158"/>
      <c r="E482" s="158"/>
      <c r="F482" s="158"/>
      <c r="G482" s="158"/>
      <c r="H482" s="158"/>
      <c r="I482" s="158"/>
      <c r="J482" s="158"/>
      <c r="K482" s="158"/>
      <c r="L482" s="159" t="str">
        <f t="shared" si="10"/>
        <v/>
      </c>
    </row>
    <row r="483" spans="2:12" x14ac:dyDescent="0.2">
      <c r="B483" s="158"/>
      <c r="C483" s="158"/>
      <c r="D483" s="158"/>
      <c r="E483" s="158"/>
      <c r="F483" s="158"/>
      <c r="G483" s="158"/>
      <c r="H483" s="158"/>
      <c r="I483" s="158"/>
      <c r="J483" s="158"/>
      <c r="K483" s="158"/>
      <c r="L483" s="159" t="str">
        <f t="shared" si="10"/>
        <v/>
      </c>
    </row>
    <row r="484" spans="2:12" x14ac:dyDescent="0.2">
      <c r="B484" s="158"/>
      <c r="C484" s="158"/>
      <c r="D484" s="158"/>
      <c r="E484" s="158"/>
      <c r="F484" s="158"/>
      <c r="G484" s="158"/>
      <c r="H484" s="158"/>
      <c r="I484" s="158"/>
      <c r="J484" s="158"/>
      <c r="K484" s="158"/>
      <c r="L484" s="159" t="str">
        <f t="shared" si="10"/>
        <v/>
      </c>
    </row>
    <row r="485" spans="2:12" x14ac:dyDescent="0.2">
      <c r="B485" s="158"/>
      <c r="C485" s="158"/>
      <c r="D485" s="158"/>
      <c r="E485" s="158"/>
      <c r="F485" s="158"/>
      <c r="G485" s="158"/>
      <c r="H485" s="158"/>
      <c r="I485" s="158"/>
      <c r="J485" s="158"/>
      <c r="K485" s="158"/>
      <c r="L485" s="159" t="str">
        <f t="shared" si="10"/>
        <v/>
      </c>
    </row>
    <row r="486" spans="2:12" x14ac:dyDescent="0.2">
      <c r="B486" s="158"/>
      <c r="C486" s="158"/>
      <c r="D486" s="158"/>
      <c r="E486" s="158"/>
      <c r="F486" s="158"/>
      <c r="G486" s="158"/>
      <c r="H486" s="158"/>
      <c r="I486" s="158"/>
      <c r="J486" s="158"/>
      <c r="K486" s="158"/>
      <c r="L486" s="159" t="str">
        <f t="shared" si="10"/>
        <v/>
      </c>
    </row>
    <row r="487" spans="2:12" x14ac:dyDescent="0.2">
      <c r="B487" s="158"/>
      <c r="C487" s="158"/>
      <c r="D487" s="158"/>
      <c r="E487" s="158"/>
      <c r="F487" s="158"/>
      <c r="G487" s="158"/>
      <c r="H487" s="158"/>
      <c r="I487" s="158"/>
      <c r="J487" s="158"/>
      <c r="K487" s="158"/>
      <c r="L487" s="159" t="str">
        <f t="shared" si="10"/>
        <v/>
      </c>
    </row>
    <row r="488" spans="2:12" x14ac:dyDescent="0.2">
      <c r="B488" s="158"/>
      <c r="C488" s="158"/>
      <c r="D488" s="158"/>
      <c r="E488" s="158"/>
      <c r="F488" s="158"/>
      <c r="G488" s="158"/>
      <c r="H488" s="158"/>
      <c r="I488" s="158"/>
      <c r="J488" s="158"/>
      <c r="K488" s="158"/>
      <c r="L488" s="159" t="str">
        <f t="shared" si="10"/>
        <v/>
      </c>
    </row>
    <row r="489" spans="2:12" x14ac:dyDescent="0.2">
      <c r="B489" s="158"/>
      <c r="C489" s="158"/>
      <c r="D489" s="158"/>
      <c r="E489" s="158"/>
      <c r="F489" s="158"/>
      <c r="G489" s="158"/>
      <c r="H489" s="158"/>
      <c r="I489" s="158"/>
      <c r="J489" s="158"/>
      <c r="K489" s="158"/>
      <c r="L489" s="159" t="str">
        <f t="shared" si="10"/>
        <v/>
      </c>
    </row>
    <row r="490" spans="2:12" x14ac:dyDescent="0.2">
      <c r="B490" s="158"/>
      <c r="C490" s="158"/>
      <c r="D490" s="158"/>
      <c r="E490" s="158"/>
      <c r="F490" s="158"/>
      <c r="G490" s="158"/>
      <c r="H490" s="158"/>
      <c r="I490" s="158"/>
      <c r="J490" s="158"/>
      <c r="K490" s="158"/>
      <c r="L490" s="159" t="str">
        <f t="shared" si="10"/>
        <v/>
      </c>
    </row>
    <row r="491" spans="2:12" x14ac:dyDescent="0.2">
      <c r="B491" s="158"/>
      <c r="C491" s="158"/>
      <c r="D491" s="158"/>
      <c r="E491" s="158"/>
      <c r="F491" s="158"/>
      <c r="G491" s="158"/>
      <c r="H491" s="158"/>
      <c r="I491" s="158"/>
      <c r="J491" s="158"/>
      <c r="K491" s="158"/>
      <c r="L491" s="159" t="str">
        <f t="shared" si="10"/>
        <v/>
      </c>
    </row>
    <row r="492" spans="2:12" x14ac:dyDescent="0.2">
      <c r="B492" s="158"/>
      <c r="C492" s="158"/>
      <c r="D492" s="158"/>
      <c r="E492" s="158"/>
      <c r="F492" s="158"/>
      <c r="G492" s="158"/>
      <c r="H492" s="158"/>
      <c r="I492" s="158"/>
      <c r="J492" s="158"/>
      <c r="K492" s="158"/>
      <c r="L492" s="159" t="str">
        <f t="shared" si="10"/>
        <v/>
      </c>
    </row>
    <row r="493" spans="2:12" x14ac:dyDescent="0.2">
      <c r="B493" s="158"/>
      <c r="C493" s="158"/>
      <c r="D493" s="158"/>
      <c r="E493" s="158"/>
      <c r="F493" s="158"/>
      <c r="G493" s="158"/>
      <c r="H493" s="158"/>
      <c r="I493" s="158"/>
      <c r="J493" s="158"/>
      <c r="K493" s="158"/>
      <c r="L493" s="159" t="str">
        <f t="shared" si="10"/>
        <v/>
      </c>
    </row>
    <row r="494" spans="2:12" x14ac:dyDescent="0.2">
      <c r="B494" s="158"/>
      <c r="C494" s="158"/>
      <c r="D494" s="158"/>
      <c r="E494" s="158"/>
      <c r="F494" s="158"/>
      <c r="G494" s="158"/>
      <c r="H494" s="158"/>
      <c r="I494" s="158"/>
      <c r="J494" s="158"/>
      <c r="K494" s="158"/>
      <c r="L494" s="159" t="str">
        <f t="shared" si="10"/>
        <v/>
      </c>
    </row>
    <row r="495" spans="2:12" x14ac:dyDescent="0.2">
      <c r="B495" s="158"/>
      <c r="C495" s="158"/>
      <c r="D495" s="158"/>
      <c r="E495" s="158"/>
      <c r="F495" s="158"/>
      <c r="G495" s="158"/>
      <c r="H495" s="158"/>
      <c r="I495" s="158"/>
      <c r="J495" s="158"/>
      <c r="K495" s="158"/>
      <c r="L495" s="159" t="str">
        <f t="shared" si="10"/>
        <v/>
      </c>
    </row>
    <row r="496" spans="2:12" x14ac:dyDescent="0.2">
      <c r="B496" s="158"/>
      <c r="C496" s="158"/>
      <c r="D496" s="158"/>
      <c r="E496" s="158"/>
      <c r="F496" s="158"/>
      <c r="G496" s="158"/>
      <c r="H496" s="158"/>
      <c r="I496" s="158"/>
      <c r="J496" s="158"/>
      <c r="K496" s="158"/>
      <c r="L496" s="159" t="str">
        <f t="shared" si="10"/>
        <v/>
      </c>
    </row>
    <row r="497" spans="2:12" x14ac:dyDescent="0.2">
      <c r="B497" s="158"/>
      <c r="C497" s="158"/>
      <c r="D497" s="158"/>
      <c r="E497" s="158"/>
      <c r="F497" s="158"/>
      <c r="G497" s="158"/>
      <c r="H497" s="158"/>
      <c r="I497" s="158"/>
      <c r="J497" s="158"/>
      <c r="K497" s="158"/>
      <c r="L497" s="159" t="str">
        <f t="shared" si="10"/>
        <v/>
      </c>
    </row>
    <row r="498" spans="2:12" x14ac:dyDescent="0.2">
      <c r="B498" s="158"/>
      <c r="C498" s="158"/>
      <c r="D498" s="158"/>
      <c r="E498" s="158"/>
      <c r="F498" s="158"/>
      <c r="G498" s="158"/>
      <c r="H498" s="158"/>
      <c r="I498" s="158"/>
      <c r="J498" s="158"/>
      <c r="K498" s="158"/>
      <c r="L498" s="159" t="str">
        <f t="shared" si="10"/>
        <v/>
      </c>
    </row>
    <row r="499" spans="2:12" x14ac:dyDescent="0.2">
      <c r="B499" s="158"/>
      <c r="C499" s="158"/>
      <c r="D499" s="158"/>
      <c r="E499" s="158"/>
      <c r="F499" s="158"/>
      <c r="G499" s="158"/>
      <c r="H499" s="158"/>
      <c r="I499" s="158"/>
      <c r="J499" s="158"/>
      <c r="K499" s="158"/>
      <c r="L499" s="159" t="str">
        <f t="shared" si="10"/>
        <v/>
      </c>
    </row>
    <row r="500" spans="2:12" x14ac:dyDescent="0.2">
      <c r="B500" s="158"/>
      <c r="C500" s="158"/>
      <c r="D500" s="158"/>
      <c r="E500" s="158"/>
      <c r="F500" s="158"/>
      <c r="G500" s="158"/>
      <c r="H500" s="158"/>
      <c r="I500" s="158"/>
      <c r="J500" s="158"/>
      <c r="K500" s="158"/>
      <c r="L500" s="159" t="str">
        <f t="shared" si="10"/>
        <v/>
      </c>
    </row>
    <row r="501" spans="2:12" x14ac:dyDescent="0.2">
      <c r="B501" s="158"/>
      <c r="C501" s="158"/>
      <c r="D501" s="158"/>
      <c r="E501" s="158"/>
      <c r="F501" s="158"/>
      <c r="G501" s="158"/>
      <c r="H501" s="158"/>
      <c r="I501" s="158"/>
      <c r="J501" s="158"/>
      <c r="K501" s="158"/>
      <c r="L501" s="159" t="str">
        <f t="shared" si="10"/>
        <v/>
      </c>
    </row>
    <row r="502" spans="2:12" x14ac:dyDescent="0.2">
      <c r="B502" s="158"/>
      <c r="C502" s="158"/>
      <c r="D502" s="158"/>
      <c r="E502" s="158"/>
      <c r="F502" s="158"/>
      <c r="G502" s="158"/>
      <c r="H502" s="158"/>
      <c r="I502" s="158"/>
      <c r="J502" s="158"/>
      <c r="K502" s="158"/>
      <c r="L502" s="159" t="str">
        <f t="shared" si="10"/>
        <v/>
      </c>
    </row>
    <row r="503" spans="2:12" x14ac:dyDescent="0.2">
      <c r="B503" s="158"/>
      <c r="C503" s="158"/>
      <c r="D503" s="158"/>
      <c r="E503" s="158"/>
      <c r="F503" s="158"/>
      <c r="G503" s="158"/>
      <c r="H503" s="158"/>
      <c r="I503" s="158"/>
      <c r="J503" s="158"/>
      <c r="K503" s="158"/>
      <c r="L503" s="159" t="str">
        <f t="shared" si="10"/>
        <v/>
      </c>
    </row>
    <row r="504" spans="2:12" x14ac:dyDescent="0.2">
      <c r="B504" s="158"/>
      <c r="C504" s="158"/>
      <c r="D504" s="158"/>
      <c r="E504" s="158"/>
      <c r="F504" s="158"/>
      <c r="G504" s="158"/>
      <c r="H504" s="158"/>
      <c r="I504" s="158"/>
      <c r="J504" s="158"/>
      <c r="K504" s="158"/>
      <c r="L504" s="159" t="str">
        <f t="shared" si="10"/>
        <v/>
      </c>
    </row>
    <row r="505" spans="2:12" x14ac:dyDescent="0.2">
      <c r="B505" s="158"/>
      <c r="C505" s="158"/>
      <c r="D505" s="158"/>
      <c r="E505" s="158"/>
      <c r="F505" s="158"/>
      <c r="G505" s="158"/>
      <c r="H505" s="158"/>
      <c r="I505" s="158"/>
      <c r="J505" s="158"/>
      <c r="K505" s="158"/>
      <c r="L505" s="159" t="str">
        <f t="shared" si="10"/>
        <v/>
      </c>
    </row>
    <row r="506" spans="2:12" x14ac:dyDescent="0.2">
      <c r="B506" s="158"/>
      <c r="C506" s="158"/>
      <c r="D506" s="158"/>
      <c r="E506" s="158"/>
      <c r="F506" s="158"/>
      <c r="G506" s="158"/>
      <c r="H506" s="158"/>
      <c r="I506" s="158"/>
      <c r="J506" s="158"/>
      <c r="K506" s="158"/>
      <c r="L506" s="159" t="str">
        <f t="shared" si="10"/>
        <v/>
      </c>
    </row>
    <row r="507" spans="2:12" x14ac:dyDescent="0.2">
      <c r="B507" s="158"/>
      <c r="C507" s="158"/>
      <c r="D507" s="158"/>
      <c r="E507" s="158"/>
      <c r="F507" s="158"/>
      <c r="G507" s="158"/>
      <c r="H507" s="158"/>
      <c r="I507" s="158"/>
      <c r="J507" s="158"/>
      <c r="K507" s="158"/>
      <c r="L507" s="159" t="str">
        <f t="shared" si="10"/>
        <v/>
      </c>
    </row>
    <row r="508" spans="2:12" x14ac:dyDescent="0.2">
      <c r="B508" s="158"/>
      <c r="C508" s="158"/>
      <c r="D508" s="158"/>
      <c r="E508" s="158"/>
      <c r="F508" s="158"/>
      <c r="G508" s="158"/>
      <c r="H508" s="158"/>
      <c r="I508" s="158"/>
      <c r="J508" s="158"/>
      <c r="K508" s="158"/>
      <c r="L508" s="159" t="str">
        <f t="shared" si="10"/>
        <v/>
      </c>
    </row>
    <row r="509" spans="2:12" x14ac:dyDescent="0.2">
      <c r="B509" s="158"/>
      <c r="C509" s="158"/>
      <c r="D509" s="158"/>
      <c r="E509" s="158"/>
      <c r="F509" s="158"/>
      <c r="G509" s="158"/>
      <c r="H509" s="158"/>
      <c r="I509" s="158"/>
      <c r="J509" s="158"/>
      <c r="K509" s="158"/>
      <c r="L509" s="159" t="str">
        <f t="shared" si="10"/>
        <v/>
      </c>
    </row>
    <row r="510" spans="2:12" x14ac:dyDescent="0.2">
      <c r="B510" s="158"/>
      <c r="C510" s="158"/>
      <c r="D510" s="158"/>
      <c r="E510" s="158"/>
      <c r="F510" s="158"/>
      <c r="G510" s="158"/>
      <c r="H510" s="158"/>
      <c r="I510" s="158"/>
      <c r="J510" s="158"/>
      <c r="K510" s="158"/>
      <c r="L510" s="159" t="str">
        <f t="shared" si="10"/>
        <v/>
      </c>
    </row>
    <row r="511" spans="2:12" x14ac:dyDescent="0.2">
      <c r="B511" s="158"/>
      <c r="C511" s="158"/>
      <c r="D511" s="158"/>
      <c r="E511" s="158"/>
      <c r="F511" s="158"/>
      <c r="G511" s="158"/>
      <c r="H511" s="158"/>
      <c r="I511" s="158"/>
      <c r="J511" s="158"/>
      <c r="K511" s="158"/>
      <c r="L511" s="159" t="str">
        <f t="shared" si="10"/>
        <v/>
      </c>
    </row>
    <row r="512" spans="2:12" x14ac:dyDescent="0.2">
      <c r="B512" s="158"/>
      <c r="C512" s="158"/>
      <c r="D512" s="158"/>
      <c r="E512" s="158"/>
      <c r="F512" s="158"/>
      <c r="G512" s="158"/>
      <c r="H512" s="158"/>
      <c r="I512" s="158"/>
      <c r="J512" s="158"/>
      <c r="K512" s="158"/>
      <c r="L512" s="159" t="str">
        <f t="shared" si="10"/>
        <v/>
      </c>
    </row>
    <row r="513" spans="2:12" x14ac:dyDescent="0.2">
      <c r="B513" s="158"/>
      <c r="C513" s="158"/>
      <c r="D513" s="158"/>
      <c r="E513" s="158"/>
      <c r="F513" s="158"/>
      <c r="G513" s="158"/>
      <c r="H513" s="158"/>
      <c r="I513" s="158"/>
      <c r="J513" s="158"/>
      <c r="K513" s="158"/>
      <c r="L513" s="159" t="str">
        <f t="shared" si="10"/>
        <v/>
      </c>
    </row>
    <row r="514" spans="2:12" x14ac:dyDescent="0.2">
      <c r="B514" s="158"/>
      <c r="C514" s="158"/>
      <c r="D514" s="158"/>
      <c r="E514" s="158"/>
      <c r="F514" s="158"/>
      <c r="G514" s="158"/>
      <c r="H514" s="158"/>
      <c r="I514" s="158"/>
      <c r="J514" s="158"/>
      <c r="K514" s="158"/>
      <c r="L514" s="159" t="str">
        <f t="shared" si="10"/>
        <v/>
      </c>
    </row>
    <row r="515" spans="2:12" x14ac:dyDescent="0.2">
      <c r="B515" s="158"/>
      <c r="C515" s="158"/>
      <c r="D515" s="158"/>
      <c r="E515" s="158"/>
      <c r="F515" s="158"/>
      <c r="G515" s="158"/>
      <c r="H515" s="158"/>
      <c r="I515" s="158"/>
      <c r="J515" s="158"/>
      <c r="K515" s="158"/>
      <c r="L515" s="159" t="str">
        <f t="shared" si="10"/>
        <v/>
      </c>
    </row>
    <row r="516" spans="2:12" x14ac:dyDescent="0.2">
      <c r="B516" s="158"/>
      <c r="C516" s="158"/>
      <c r="D516" s="158"/>
      <c r="E516" s="158"/>
      <c r="F516" s="158"/>
      <c r="G516" s="158"/>
      <c r="H516" s="158"/>
      <c r="I516" s="158"/>
      <c r="J516" s="158"/>
      <c r="K516" s="158"/>
      <c r="L516" s="159" t="str">
        <f t="shared" ref="L516:L579" si="11">IF(E516="","",IF(E516&lt;F516,PROPER(E516)&amp;" &amp; "&amp;PROPER(F516),PROPER(F516)&amp;" &amp; "&amp;PROPER(E516)))</f>
        <v/>
      </c>
    </row>
    <row r="517" spans="2:12" x14ac:dyDescent="0.2">
      <c r="B517" s="158"/>
      <c r="C517" s="158"/>
      <c r="D517" s="158"/>
      <c r="E517" s="158"/>
      <c r="F517" s="158"/>
      <c r="G517" s="158"/>
      <c r="H517" s="158"/>
      <c r="I517" s="158"/>
      <c r="J517" s="158"/>
      <c r="K517" s="158"/>
      <c r="L517" s="159" t="str">
        <f t="shared" si="11"/>
        <v/>
      </c>
    </row>
    <row r="518" spans="2:12" x14ac:dyDescent="0.2">
      <c r="B518" s="158"/>
      <c r="C518" s="158"/>
      <c r="D518" s="158"/>
      <c r="E518" s="158"/>
      <c r="F518" s="158"/>
      <c r="G518" s="158"/>
      <c r="H518" s="158"/>
      <c r="I518" s="158"/>
      <c r="J518" s="158"/>
      <c r="K518" s="158"/>
      <c r="L518" s="159" t="str">
        <f t="shared" si="11"/>
        <v/>
      </c>
    </row>
    <row r="519" spans="2:12" x14ac:dyDescent="0.2">
      <c r="B519" s="158"/>
      <c r="C519" s="158"/>
      <c r="D519" s="158"/>
      <c r="E519" s="158"/>
      <c r="F519" s="158"/>
      <c r="G519" s="158"/>
      <c r="H519" s="158"/>
      <c r="I519" s="158"/>
      <c r="J519" s="158"/>
      <c r="K519" s="158"/>
      <c r="L519" s="159" t="str">
        <f t="shared" si="11"/>
        <v/>
      </c>
    </row>
    <row r="520" spans="2:12" x14ac:dyDescent="0.2">
      <c r="B520" s="158"/>
      <c r="C520" s="158"/>
      <c r="D520" s="158"/>
      <c r="E520" s="158"/>
      <c r="F520" s="158"/>
      <c r="G520" s="158"/>
      <c r="H520" s="158"/>
      <c r="I520" s="158"/>
      <c r="J520" s="158"/>
      <c r="K520" s="158"/>
      <c r="L520" s="159" t="str">
        <f t="shared" si="11"/>
        <v/>
      </c>
    </row>
    <row r="521" spans="2:12" x14ac:dyDescent="0.2">
      <c r="B521" s="158"/>
      <c r="C521" s="158"/>
      <c r="D521" s="158"/>
      <c r="E521" s="158"/>
      <c r="F521" s="158"/>
      <c r="G521" s="158"/>
      <c r="H521" s="158"/>
      <c r="I521" s="158"/>
      <c r="J521" s="158"/>
      <c r="K521" s="158"/>
      <c r="L521" s="159" t="str">
        <f t="shared" si="11"/>
        <v/>
      </c>
    </row>
    <row r="522" spans="2:12" x14ac:dyDescent="0.2">
      <c r="B522" s="158"/>
      <c r="C522" s="158"/>
      <c r="D522" s="158"/>
      <c r="E522" s="158"/>
      <c r="F522" s="158"/>
      <c r="G522" s="158"/>
      <c r="H522" s="158"/>
      <c r="I522" s="158"/>
      <c r="J522" s="158"/>
      <c r="K522" s="158"/>
      <c r="L522" s="159" t="str">
        <f t="shared" si="11"/>
        <v/>
      </c>
    </row>
    <row r="523" spans="2:12" x14ac:dyDescent="0.2">
      <c r="B523" s="158"/>
      <c r="C523" s="158"/>
      <c r="D523" s="158"/>
      <c r="E523" s="158"/>
      <c r="F523" s="158"/>
      <c r="G523" s="158"/>
      <c r="H523" s="158"/>
      <c r="I523" s="158"/>
      <c r="J523" s="158"/>
      <c r="K523" s="158"/>
      <c r="L523" s="159" t="str">
        <f t="shared" si="11"/>
        <v/>
      </c>
    </row>
    <row r="524" spans="2:12" x14ac:dyDescent="0.2">
      <c r="B524" s="158"/>
      <c r="C524" s="158"/>
      <c r="D524" s="158"/>
      <c r="E524" s="158"/>
      <c r="F524" s="158"/>
      <c r="G524" s="158"/>
      <c r="H524" s="158"/>
      <c r="I524" s="158"/>
      <c r="J524" s="158"/>
      <c r="K524" s="158"/>
      <c r="L524" s="159" t="str">
        <f t="shared" si="11"/>
        <v/>
      </c>
    </row>
    <row r="525" spans="2:12" x14ac:dyDescent="0.2">
      <c r="B525" s="158"/>
      <c r="C525" s="158"/>
      <c r="D525" s="158"/>
      <c r="E525" s="158"/>
      <c r="F525" s="158"/>
      <c r="G525" s="158"/>
      <c r="H525" s="158"/>
      <c r="I525" s="158"/>
      <c r="J525" s="158"/>
      <c r="K525" s="158"/>
      <c r="L525" s="159" t="str">
        <f t="shared" si="11"/>
        <v/>
      </c>
    </row>
    <row r="526" spans="2:12" x14ac:dyDescent="0.2">
      <c r="B526" s="158"/>
      <c r="C526" s="158"/>
      <c r="D526" s="158"/>
      <c r="E526" s="158"/>
      <c r="F526" s="158"/>
      <c r="G526" s="158"/>
      <c r="H526" s="158"/>
      <c r="I526" s="158"/>
      <c r="J526" s="158"/>
      <c r="K526" s="158"/>
      <c r="L526" s="159" t="str">
        <f t="shared" si="11"/>
        <v/>
      </c>
    </row>
    <row r="527" spans="2:12" x14ac:dyDescent="0.2">
      <c r="B527" s="158"/>
      <c r="C527" s="158"/>
      <c r="D527" s="158"/>
      <c r="E527" s="158"/>
      <c r="F527" s="158"/>
      <c r="G527" s="158"/>
      <c r="H527" s="158"/>
      <c r="I527" s="158"/>
      <c r="J527" s="158"/>
      <c r="K527" s="158"/>
      <c r="L527" s="159" t="str">
        <f t="shared" si="11"/>
        <v/>
      </c>
    </row>
    <row r="528" spans="2:12" x14ac:dyDescent="0.2">
      <c r="B528" s="158"/>
      <c r="C528" s="158"/>
      <c r="D528" s="158"/>
      <c r="E528" s="158"/>
      <c r="F528" s="158"/>
      <c r="G528" s="158"/>
      <c r="H528" s="158"/>
      <c r="I528" s="158"/>
      <c r="J528" s="158"/>
      <c r="K528" s="158"/>
      <c r="L528" s="159" t="str">
        <f t="shared" si="11"/>
        <v/>
      </c>
    </row>
    <row r="529" spans="2:12" x14ac:dyDescent="0.2">
      <c r="B529" s="158"/>
      <c r="C529" s="158"/>
      <c r="D529" s="158"/>
      <c r="E529" s="158"/>
      <c r="F529" s="158"/>
      <c r="G529" s="158"/>
      <c r="H529" s="158"/>
      <c r="I529" s="158"/>
      <c r="J529" s="158"/>
      <c r="K529" s="158"/>
      <c r="L529" s="159" t="str">
        <f t="shared" si="11"/>
        <v/>
      </c>
    </row>
    <row r="530" spans="2:12" x14ac:dyDescent="0.2">
      <c r="B530" s="158"/>
      <c r="C530" s="158"/>
      <c r="D530" s="158"/>
      <c r="E530" s="158"/>
      <c r="F530" s="158"/>
      <c r="G530" s="158"/>
      <c r="H530" s="158"/>
      <c r="I530" s="158"/>
      <c r="J530" s="158"/>
      <c r="K530" s="158"/>
      <c r="L530" s="159" t="str">
        <f t="shared" si="11"/>
        <v/>
      </c>
    </row>
    <row r="531" spans="2:12" x14ac:dyDescent="0.2">
      <c r="B531" s="158"/>
      <c r="C531" s="158"/>
      <c r="D531" s="158"/>
      <c r="E531" s="158"/>
      <c r="F531" s="158"/>
      <c r="G531" s="158"/>
      <c r="H531" s="158"/>
      <c r="I531" s="158"/>
      <c r="J531" s="158"/>
      <c r="K531" s="158"/>
      <c r="L531" s="159" t="str">
        <f t="shared" si="11"/>
        <v/>
      </c>
    </row>
    <row r="532" spans="2:12" x14ac:dyDescent="0.2">
      <c r="B532" s="158"/>
      <c r="C532" s="158"/>
      <c r="D532" s="158"/>
      <c r="E532" s="158"/>
      <c r="F532" s="158"/>
      <c r="G532" s="158"/>
      <c r="H532" s="158"/>
      <c r="I532" s="158"/>
      <c r="J532" s="158"/>
      <c r="K532" s="158"/>
      <c r="L532" s="159" t="str">
        <f t="shared" si="11"/>
        <v/>
      </c>
    </row>
    <row r="533" spans="2:12" x14ac:dyDescent="0.2">
      <c r="B533" s="158"/>
      <c r="C533" s="158"/>
      <c r="D533" s="158"/>
      <c r="E533" s="158"/>
      <c r="F533" s="158"/>
      <c r="G533" s="158"/>
      <c r="H533" s="158"/>
      <c r="I533" s="158"/>
      <c r="J533" s="158"/>
      <c r="K533" s="158"/>
      <c r="L533" s="159" t="str">
        <f t="shared" si="11"/>
        <v/>
      </c>
    </row>
    <row r="534" spans="2:12" x14ac:dyDescent="0.2">
      <c r="B534" s="158"/>
      <c r="C534" s="158"/>
      <c r="D534" s="158"/>
      <c r="E534" s="158"/>
      <c r="F534" s="158"/>
      <c r="G534" s="158"/>
      <c r="H534" s="158"/>
      <c r="I534" s="158"/>
      <c r="J534" s="158"/>
      <c r="K534" s="158"/>
      <c r="L534" s="159" t="str">
        <f t="shared" si="11"/>
        <v/>
      </c>
    </row>
    <row r="535" spans="2:12" x14ac:dyDescent="0.2">
      <c r="B535" s="158"/>
      <c r="C535" s="158"/>
      <c r="D535" s="158"/>
      <c r="E535" s="158"/>
      <c r="F535" s="158"/>
      <c r="G535" s="158"/>
      <c r="H535" s="158"/>
      <c r="I535" s="158"/>
      <c r="J535" s="158"/>
      <c r="K535" s="158"/>
      <c r="L535" s="159" t="str">
        <f t="shared" si="11"/>
        <v/>
      </c>
    </row>
    <row r="536" spans="2:12" x14ac:dyDescent="0.2">
      <c r="B536" s="158"/>
      <c r="C536" s="158"/>
      <c r="D536" s="158"/>
      <c r="E536" s="158"/>
      <c r="F536" s="158"/>
      <c r="G536" s="158"/>
      <c r="H536" s="158"/>
      <c r="I536" s="158"/>
      <c r="J536" s="158"/>
      <c r="K536" s="158"/>
      <c r="L536" s="159" t="str">
        <f t="shared" si="11"/>
        <v/>
      </c>
    </row>
    <row r="537" spans="2:12" x14ac:dyDescent="0.2">
      <c r="B537" s="158"/>
      <c r="C537" s="158"/>
      <c r="D537" s="158"/>
      <c r="E537" s="158"/>
      <c r="F537" s="158"/>
      <c r="G537" s="158"/>
      <c r="H537" s="158"/>
      <c r="I537" s="158"/>
      <c r="J537" s="158"/>
      <c r="K537" s="158"/>
      <c r="L537" s="159" t="str">
        <f t="shared" si="11"/>
        <v/>
      </c>
    </row>
    <row r="538" spans="2:12" x14ac:dyDescent="0.2">
      <c r="B538" s="158"/>
      <c r="C538" s="158"/>
      <c r="D538" s="158"/>
      <c r="E538" s="158"/>
      <c r="F538" s="158"/>
      <c r="G538" s="158"/>
      <c r="H538" s="158"/>
      <c r="I538" s="158"/>
      <c r="J538" s="158"/>
      <c r="K538" s="158"/>
      <c r="L538" s="159" t="str">
        <f t="shared" si="11"/>
        <v/>
      </c>
    </row>
    <row r="539" spans="2:12" x14ac:dyDescent="0.2">
      <c r="B539" s="158"/>
      <c r="C539" s="158"/>
      <c r="D539" s="158"/>
      <c r="E539" s="158"/>
      <c r="F539" s="158"/>
      <c r="G539" s="158"/>
      <c r="H539" s="158"/>
      <c r="I539" s="158"/>
      <c r="J539" s="158"/>
      <c r="K539" s="158"/>
      <c r="L539" s="159" t="str">
        <f t="shared" si="11"/>
        <v/>
      </c>
    </row>
    <row r="540" spans="2:12" x14ac:dyDescent="0.2">
      <c r="B540" s="158"/>
      <c r="C540" s="158"/>
      <c r="D540" s="158"/>
      <c r="E540" s="158"/>
      <c r="F540" s="158"/>
      <c r="G540" s="158"/>
      <c r="H540" s="158"/>
      <c r="I540" s="158"/>
      <c r="J540" s="158"/>
      <c r="K540" s="158"/>
      <c r="L540" s="159" t="str">
        <f t="shared" si="11"/>
        <v/>
      </c>
    </row>
    <row r="541" spans="2:12" x14ac:dyDescent="0.2">
      <c r="B541" s="158"/>
      <c r="C541" s="158"/>
      <c r="D541" s="158"/>
      <c r="E541" s="158"/>
      <c r="F541" s="158"/>
      <c r="G541" s="158"/>
      <c r="H541" s="158"/>
      <c r="I541" s="158"/>
      <c r="J541" s="158"/>
      <c r="K541" s="158"/>
      <c r="L541" s="159" t="str">
        <f t="shared" si="11"/>
        <v/>
      </c>
    </row>
    <row r="542" spans="2:12" x14ac:dyDescent="0.2">
      <c r="B542" s="158"/>
      <c r="C542" s="158"/>
      <c r="D542" s="158"/>
      <c r="E542" s="158"/>
      <c r="F542" s="158"/>
      <c r="G542" s="158"/>
      <c r="H542" s="158"/>
      <c r="I542" s="158"/>
      <c r="J542" s="158"/>
      <c r="K542" s="158"/>
      <c r="L542" s="159" t="str">
        <f t="shared" si="11"/>
        <v/>
      </c>
    </row>
    <row r="543" spans="2:12" x14ac:dyDescent="0.2">
      <c r="B543" s="158"/>
      <c r="C543" s="158"/>
      <c r="D543" s="158"/>
      <c r="E543" s="158"/>
      <c r="F543" s="158"/>
      <c r="G543" s="158"/>
      <c r="H543" s="158"/>
      <c r="I543" s="158"/>
      <c r="J543" s="158"/>
      <c r="K543" s="158"/>
      <c r="L543" s="159" t="str">
        <f t="shared" si="11"/>
        <v/>
      </c>
    </row>
    <row r="544" spans="2:12" x14ac:dyDescent="0.2">
      <c r="B544" s="158"/>
      <c r="C544" s="158"/>
      <c r="D544" s="158"/>
      <c r="E544" s="158"/>
      <c r="F544" s="158"/>
      <c r="G544" s="158"/>
      <c r="H544" s="158"/>
      <c r="I544" s="158"/>
      <c r="J544" s="158"/>
      <c r="K544" s="158"/>
      <c r="L544" s="159" t="str">
        <f t="shared" si="11"/>
        <v/>
      </c>
    </row>
    <row r="545" spans="2:12" x14ac:dyDescent="0.2">
      <c r="B545" s="158"/>
      <c r="C545" s="158"/>
      <c r="D545" s="158"/>
      <c r="E545" s="158"/>
      <c r="F545" s="158"/>
      <c r="G545" s="158"/>
      <c r="H545" s="158"/>
      <c r="I545" s="158"/>
      <c r="J545" s="158"/>
      <c r="K545" s="158"/>
      <c r="L545" s="159" t="str">
        <f t="shared" si="11"/>
        <v/>
      </c>
    </row>
    <row r="546" spans="2:12" x14ac:dyDescent="0.2">
      <c r="B546" s="158"/>
      <c r="C546" s="158"/>
      <c r="D546" s="158"/>
      <c r="E546" s="158"/>
      <c r="F546" s="158"/>
      <c r="G546" s="158"/>
      <c r="H546" s="158"/>
      <c r="I546" s="158"/>
      <c r="J546" s="158"/>
      <c r="K546" s="158"/>
      <c r="L546" s="159" t="str">
        <f t="shared" si="11"/>
        <v/>
      </c>
    </row>
    <row r="547" spans="2:12" x14ac:dyDescent="0.2">
      <c r="B547" s="158"/>
      <c r="C547" s="158"/>
      <c r="D547" s="158"/>
      <c r="E547" s="158"/>
      <c r="F547" s="158"/>
      <c r="G547" s="158"/>
      <c r="H547" s="158"/>
      <c r="I547" s="158"/>
      <c r="J547" s="158"/>
      <c r="K547" s="158"/>
      <c r="L547" s="159" t="str">
        <f t="shared" si="11"/>
        <v/>
      </c>
    </row>
    <row r="548" spans="2:12" x14ac:dyDescent="0.2">
      <c r="B548" s="158"/>
      <c r="C548" s="158"/>
      <c r="D548" s="158"/>
      <c r="E548" s="158"/>
      <c r="F548" s="158"/>
      <c r="G548" s="158"/>
      <c r="H548" s="158"/>
      <c r="I548" s="158"/>
      <c r="J548" s="158"/>
      <c r="K548" s="158"/>
      <c r="L548" s="159" t="str">
        <f t="shared" si="11"/>
        <v/>
      </c>
    </row>
    <row r="549" spans="2:12" x14ac:dyDescent="0.2">
      <c r="B549" s="158"/>
      <c r="C549" s="158"/>
      <c r="D549" s="158"/>
      <c r="E549" s="158"/>
      <c r="F549" s="158"/>
      <c r="G549" s="158"/>
      <c r="H549" s="158"/>
      <c r="I549" s="158"/>
      <c r="J549" s="158"/>
      <c r="K549" s="158"/>
      <c r="L549" s="159" t="str">
        <f t="shared" si="11"/>
        <v/>
      </c>
    </row>
    <row r="550" spans="2:12" x14ac:dyDescent="0.2">
      <c r="B550" s="158"/>
      <c r="C550" s="158"/>
      <c r="D550" s="158"/>
      <c r="E550" s="158"/>
      <c r="F550" s="158"/>
      <c r="G550" s="158"/>
      <c r="H550" s="158"/>
      <c r="I550" s="158"/>
      <c r="J550" s="158"/>
      <c r="K550" s="158"/>
      <c r="L550" s="159" t="str">
        <f t="shared" si="11"/>
        <v/>
      </c>
    </row>
    <row r="551" spans="2:12" x14ac:dyDescent="0.2">
      <c r="B551" s="158"/>
      <c r="C551" s="158"/>
      <c r="D551" s="158"/>
      <c r="E551" s="158"/>
      <c r="F551" s="158"/>
      <c r="G551" s="158"/>
      <c r="H551" s="158"/>
      <c r="I551" s="158"/>
      <c r="J551" s="158"/>
      <c r="K551" s="158"/>
      <c r="L551" s="159" t="str">
        <f t="shared" si="11"/>
        <v/>
      </c>
    </row>
    <row r="552" spans="2:12" x14ac:dyDescent="0.2">
      <c r="B552" s="158"/>
      <c r="C552" s="158"/>
      <c r="D552" s="158"/>
      <c r="E552" s="158"/>
      <c r="F552" s="158"/>
      <c r="G552" s="158"/>
      <c r="H552" s="158"/>
      <c r="I552" s="158"/>
      <c r="J552" s="158"/>
      <c r="K552" s="158"/>
      <c r="L552" s="159" t="str">
        <f t="shared" si="11"/>
        <v/>
      </c>
    </row>
    <row r="553" spans="2:12" x14ac:dyDescent="0.2">
      <c r="B553" s="158"/>
      <c r="C553" s="158"/>
      <c r="D553" s="158"/>
      <c r="E553" s="158"/>
      <c r="F553" s="158"/>
      <c r="G553" s="158"/>
      <c r="H553" s="158"/>
      <c r="I553" s="158"/>
      <c r="J553" s="158"/>
      <c r="K553" s="158"/>
      <c r="L553" s="159" t="str">
        <f t="shared" si="11"/>
        <v/>
      </c>
    </row>
    <row r="554" spans="2:12" x14ac:dyDescent="0.2">
      <c r="B554" s="158"/>
      <c r="C554" s="158"/>
      <c r="D554" s="158"/>
      <c r="E554" s="158"/>
      <c r="F554" s="158"/>
      <c r="G554" s="158"/>
      <c r="H554" s="158"/>
      <c r="I554" s="158"/>
      <c r="J554" s="158"/>
      <c r="K554" s="158"/>
      <c r="L554" s="159" t="str">
        <f t="shared" si="11"/>
        <v/>
      </c>
    </row>
    <row r="555" spans="2:12" x14ac:dyDescent="0.2">
      <c r="B555" s="158"/>
      <c r="C555" s="158"/>
      <c r="D555" s="158"/>
      <c r="E555" s="158"/>
      <c r="F555" s="158"/>
      <c r="G555" s="158"/>
      <c r="H555" s="158"/>
      <c r="I555" s="158"/>
      <c r="J555" s="158"/>
      <c r="K555" s="158"/>
      <c r="L555" s="159" t="str">
        <f t="shared" si="11"/>
        <v/>
      </c>
    </row>
    <row r="556" spans="2:12" x14ac:dyDescent="0.2">
      <c r="B556" s="158"/>
      <c r="C556" s="158"/>
      <c r="D556" s="158"/>
      <c r="E556" s="158"/>
      <c r="F556" s="158"/>
      <c r="G556" s="158"/>
      <c r="H556" s="158"/>
      <c r="I556" s="158"/>
      <c r="J556" s="158"/>
      <c r="K556" s="158"/>
      <c r="L556" s="159" t="str">
        <f t="shared" si="11"/>
        <v/>
      </c>
    </row>
    <row r="557" spans="2:12" x14ac:dyDescent="0.2">
      <c r="B557" s="158"/>
      <c r="C557" s="158"/>
      <c r="D557" s="158"/>
      <c r="E557" s="158"/>
      <c r="F557" s="158"/>
      <c r="G557" s="158"/>
      <c r="H557" s="158"/>
      <c r="I557" s="158"/>
      <c r="J557" s="158"/>
      <c r="K557" s="158"/>
      <c r="L557" s="159" t="str">
        <f t="shared" si="11"/>
        <v/>
      </c>
    </row>
    <row r="558" spans="2:12" x14ac:dyDescent="0.2">
      <c r="B558" s="158"/>
      <c r="C558" s="158"/>
      <c r="D558" s="158"/>
      <c r="E558" s="158"/>
      <c r="F558" s="158"/>
      <c r="G558" s="158"/>
      <c r="H558" s="158"/>
      <c r="I558" s="158"/>
      <c r="J558" s="158"/>
      <c r="K558" s="158"/>
      <c r="L558" s="159" t="str">
        <f t="shared" si="11"/>
        <v/>
      </c>
    </row>
    <row r="559" spans="2:12" x14ac:dyDescent="0.2">
      <c r="B559" s="158"/>
      <c r="C559" s="158"/>
      <c r="D559" s="158"/>
      <c r="E559" s="158"/>
      <c r="F559" s="158"/>
      <c r="G559" s="158"/>
      <c r="H559" s="158"/>
      <c r="I559" s="158"/>
      <c r="J559" s="158"/>
      <c r="K559" s="158"/>
      <c r="L559" s="159" t="str">
        <f t="shared" si="11"/>
        <v/>
      </c>
    </row>
    <row r="560" spans="2:12" x14ac:dyDescent="0.2">
      <c r="B560" s="158"/>
      <c r="C560" s="158"/>
      <c r="D560" s="158"/>
      <c r="E560" s="158"/>
      <c r="F560" s="158"/>
      <c r="G560" s="158"/>
      <c r="H560" s="158"/>
      <c r="I560" s="158"/>
      <c r="J560" s="158"/>
      <c r="K560" s="158"/>
      <c r="L560" s="159" t="str">
        <f t="shared" si="11"/>
        <v/>
      </c>
    </row>
    <row r="561" spans="2:12" x14ac:dyDescent="0.2">
      <c r="B561" s="158"/>
      <c r="C561" s="158"/>
      <c r="D561" s="158"/>
      <c r="E561" s="158"/>
      <c r="F561" s="158"/>
      <c r="G561" s="158"/>
      <c r="H561" s="158"/>
      <c r="I561" s="158"/>
      <c r="J561" s="158"/>
      <c r="K561" s="158"/>
      <c r="L561" s="159" t="str">
        <f t="shared" si="11"/>
        <v/>
      </c>
    </row>
    <row r="562" spans="2:12" x14ac:dyDescent="0.2">
      <c r="B562" s="158"/>
      <c r="C562" s="158"/>
      <c r="D562" s="158"/>
      <c r="E562" s="158"/>
      <c r="F562" s="158"/>
      <c r="G562" s="158"/>
      <c r="H562" s="158"/>
      <c r="I562" s="158"/>
      <c r="J562" s="158"/>
      <c r="K562" s="158"/>
      <c r="L562" s="159" t="str">
        <f t="shared" si="11"/>
        <v/>
      </c>
    </row>
    <row r="563" spans="2:12" x14ac:dyDescent="0.2">
      <c r="B563" s="158"/>
      <c r="C563" s="158"/>
      <c r="D563" s="158"/>
      <c r="E563" s="158"/>
      <c r="F563" s="158"/>
      <c r="G563" s="158"/>
      <c r="H563" s="158"/>
      <c r="I563" s="158"/>
      <c r="J563" s="158"/>
      <c r="K563" s="158"/>
      <c r="L563" s="159" t="str">
        <f t="shared" si="11"/>
        <v/>
      </c>
    </row>
    <row r="564" spans="2:12" x14ac:dyDescent="0.2">
      <c r="B564" s="158"/>
      <c r="C564" s="158"/>
      <c r="D564" s="158"/>
      <c r="E564" s="158"/>
      <c r="F564" s="158"/>
      <c r="G564" s="158"/>
      <c r="H564" s="158"/>
      <c r="I564" s="158"/>
      <c r="J564" s="158"/>
      <c r="K564" s="158"/>
      <c r="L564" s="159" t="str">
        <f t="shared" si="11"/>
        <v/>
      </c>
    </row>
    <row r="565" spans="2:12" x14ac:dyDescent="0.2">
      <c r="B565" s="158"/>
      <c r="C565" s="158"/>
      <c r="D565" s="158"/>
      <c r="E565" s="158"/>
      <c r="F565" s="158"/>
      <c r="G565" s="158"/>
      <c r="H565" s="158"/>
      <c r="I565" s="158"/>
      <c r="J565" s="158"/>
      <c r="K565" s="158"/>
      <c r="L565" s="159" t="str">
        <f t="shared" si="11"/>
        <v/>
      </c>
    </row>
    <row r="566" spans="2:12" x14ac:dyDescent="0.2">
      <c r="B566" s="158"/>
      <c r="C566" s="158"/>
      <c r="D566" s="158"/>
      <c r="E566" s="158"/>
      <c r="F566" s="158"/>
      <c r="G566" s="158"/>
      <c r="H566" s="158"/>
      <c r="I566" s="158"/>
      <c r="J566" s="158"/>
      <c r="K566" s="158"/>
      <c r="L566" s="159" t="str">
        <f t="shared" si="11"/>
        <v/>
      </c>
    </row>
    <row r="567" spans="2:12" x14ac:dyDescent="0.2">
      <c r="B567" s="158"/>
      <c r="C567" s="158"/>
      <c r="D567" s="158"/>
      <c r="E567" s="158"/>
      <c r="F567" s="158"/>
      <c r="G567" s="158"/>
      <c r="H567" s="158"/>
      <c r="I567" s="158"/>
      <c r="J567" s="158"/>
      <c r="K567" s="158"/>
      <c r="L567" s="159" t="str">
        <f t="shared" si="11"/>
        <v/>
      </c>
    </row>
    <row r="568" spans="2:12" x14ac:dyDescent="0.2">
      <c r="B568" s="158"/>
      <c r="C568" s="158"/>
      <c r="D568" s="158"/>
      <c r="E568" s="158"/>
      <c r="F568" s="158"/>
      <c r="G568" s="158"/>
      <c r="H568" s="158"/>
      <c r="I568" s="158"/>
      <c r="J568" s="158"/>
      <c r="K568" s="158"/>
      <c r="L568" s="159" t="str">
        <f t="shared" si="11"/>
        <v/>
      </c>
    </row>
    <row r="569" spans="2:12" x14ac:dyDescent="0.2">
      <c r="B569" s="158"/>
      <c r="C569" s="158"/>
      <c r="D569" s="158"/>
      <c r="E569" s="158"/>
      <c r="F569" s="158"/>
      <c r="G569" s="158"/>
      <c r="H569" s="158"/>
      <c r="I569" s="158"/>
      <c r="J569" s="158"/>
      <c r="K569" s="158"/>
      <c r="L569" s="159" t="str">
        <f t="shared" si="11"/>
        <v/>
      </c>
    </row>
    <row r="570" spans="2:12" x14ac:dyDescent="0.2">
      <c r="B570" s="158"/>
      <c r="C570" s="158"/>
      <c r="D570" s="158"/>
      <c r="E570" s="158"/>
      <c r="F570" s="158"/>
      <c r="G570" s="158"/>
      <c r="H570" s="158"/>
      <c r="I570" s="158"/>
      <c r="J570" s="158"/>
      <c r="K570" s="158"/>
      <c r="L570" s="159" t="str">
        <f t="shared" si="11"/>
        <v/>
      </c>
    </row>
    <row r="571" spans="2:12" x14ac:dyDescent="0.2">
      <c r="B571" s="158"/>
      <c r="C571" s="158"/>
      <c r="D571" s="158"/>
      <c r="E571" s="158"/>
      <c r="F571" s="158"/>
      <c r="G571" s="158"/>
      <c r="H571" s="158"/>
      <c r="I571" s="158"/>
      <c r="J571" s="158"/>
      <c r="K571" s="158"/>
      <c r="L571" s="159" t="str">
        <f t="shared" si="11"/>
        <v/>
      </c>
    </row>
    <row r="572" spans="2:12" x14ac:dyDescent="0.2">
      <c r="B572" s="158"/>
      <c r="C572" s="158"/>
      <c r="D572" s="158"/>
      <c r="E572" s="158"/>
      <c r="F572" s="158"/>
      <c r="G572" s="158"/>
      <c r="H572" s="158"/>
      <c r="I572" s="158"/>
      <c r="J572" s="158"/>
      <c r="K572" s="158"/>
      <c r="L572" s="159" t="str">
        <f t="shared" si="11"/>
        <v/>
      </c>
    </row>
    <row r="573" spans="2:12" x14ac:dyDescent="0.2">
      <c r="B573" s="158"/>
      <c r="C573" s="158"/>
      <c r="D573" s="158"/>
      <c r="E573" s="158"/>
      <c r="F573" s="158"/>
      <c r="G573" s="158"/>
      <c r="H573" s="158"/>
      <c r="I573" s="158"/>
      <c r="J573" s="158"/>
      <c r="K573" s="158"/>
      <c r="L573" s="159" t="str">
        <f t="shared" si="11"/>
        <v/>
      </c>
    </row>
    <row r="574" spans="2:12" x14ac:dyDescent="0.2">
      <c r="B574" s="158"/>
      <c r="C574" s="158"/>
      <c r="D574" s="158"/>
      <c r="E574" s="158"/>
      <c r="F574" s="158"/>
      <c r="G574" s="158"/>
      <c r="H574" s="158"/>
      <c r="I574" s="158"/>
      <c r="J574" s="158"/>
      <c r="K574" s="158"/>
      <c r="L574" s="159" t="str">
        <f t="shared" si="11"/>
        <v/>
      </c>
    </row>
    <row r="575" spans="2:12" x14ac:dyDescent="0.2">
      <c r="B575" s="158"/>
      <c r="C575" s="158"/>
      <c r="D575" s="158"/>
      <c r="E575" s="158"/>
      <c r="F575" s="158"/>
      <c r="G575" s="158"/>
      <c r="H575" s="158"/>
      <c r="I575" s="158"/>
      <c r="J575" s="158"/>
      <c r="K575" s="158"/>
      <c r="L575" s="159" t="str">
        <f t="shared" si="11"/>
        <v/>
      </c>
    </row>
    <row r="576" spans="2:12" x14ac:dyDescent="0.2">
      <c r="B576" s="158"/>
      <c r="C576" s="158"/>
      <c r="D576" s="158"/>
      <c r="E576" s="158"/>
      <c r="F576" s="158"/>
      <c r="G576" s="158"/>
      <c r="H576" s="158"/>
      <c r="I576" s="158"/>
      <c r="J576" s="158"/>
      <c r="K576" s="158"/>
      <c r="L576" s="159" t="str">
        <f t="shared" si="11"/>
        <v/>
      </c>
    </row>
    <row r="577" spans="2:12" x14ac:dyDescent="0.2">
      <c r="B577" s="158"/>
      <c r="C577" s="158"/>
      <c r="D577" s="158"/>
      <c r="E577" s="158"/>
      <c r="F577" s="158"/>
      <c r="G577" s="158"/>
      <c r="H577" s="158"/>
      <c r="I577" s="158"/>
      <c r="J577" s="158"/>
      <c r="K577" s="158"/>
      <c r="L577" s="159" t="str">
        <f t="shared" si="11"/>
        <v/>
      </c>
    </row>
    <row r="578" spans="2:12" x14ac:dyDescent="0.2">
      <c r="B578" s="158"/>
      <c r="C578" s="158"/>
      <c r="D578" s="158"/>
      <c r="E578" s="158"/>
      <c r="F578" s="158"/>
      <c r="G578" s="158"/>
      <c r="H578" s="158"/>
      <c r="I578" s="158"/>
      <c r="J578" s="158"/>
      <c r="K578" s="158"/>
      <c r="L578" s="159" t="str">
        <f t="shared" si="11"/>
        <v/>
      </c>
    </row>
    <row r="579" spans="2:12" x14ac:dyDescent="0.2">
      <c r="B579" s="158"/>
      <c r="C579" s="158"/>
      <c r="D579" s="158"/>
      <c r="E579" s="158"/>
      <c r="F579" s="158"/>
      <c r="G579" s="158"/>
      <c r="H579" s="158"/>
      <c r="I579" s="158"/>
      <c r="J579" s="158"/>
      <c r="K579" s="158"/>
      <c r="L579" s="159" t="str">
        <f t="shared" si="11"/>
        <v/>
      </c>
    </row>
    <row r="580" spans="2:12" x14ac:dyDescent="0.2">
      <c r="B580" s="158"/>
      <c r="C580" s="158"/>
      <c r="D580" s="158"/>
      <c r="E580" s="158"/>
      <c r="F580" s="158"/>
      <c r="G580" s="158"/>
      <c r="H580" s="158"/>
      <c r="I580" s="158"/>
      <c r="J580" s="158"/>
      <c r="K580" s="158"/>
      <c r="L580" s="159" t="str">
        <f t="shared" ref="L580:L643" si="12">IF(E580="","",IF(E580&lt;F580,PROPER(E580)&amp;" &amp; "&amp;PROPER(F580),PROPER(F580)&amp;" &amp; "&amp;PROPER(E580)))</f>
        <v/>
      </c>
    </row>
    <row r="581" spans="2:12" x14ac:dyDescent="0.2">
      <c r="B581" s="158"/>
      <c r="C581" s="158"/>
      <c r="D581" s="158"/>
      <c r="E581" s="158"/>
      <c r="F581" s="158"/>
      <c r="G581" s="158"/>
      <c r="H581" s="158"/>
      <c r="I581" s="158"/>
      <c r="J581" s="158"/>
      <c r="K581" s="158"/>
      <c r="L581" s="159" t="str">
        <f t="shared" si="12"/>
        <v/>
      </c>
    </row>
    <row r="582" spans="2:12" x14ac:dyDescent="0.2">
      <c r="B582" s="158"/>
      <c r="C582" s="158"/>
      <c r="D582" s="158"/>
      <c r="E582" s="158"/>
      <c r="F582" s="158"/>
      <c r="G582" s="158"/>
      <c r="H582" s="158"/>
      <c r="I582" s="158"/>
      <c r="J582" s="158"/>
      <c r="K582" s="158"/>
      <c r="L582" s="159" t="str">
        <f t="shared" si="12"/>
        <v/>
      </c>
    </row>
    <row r="583" spans="2:12" x14ac:dyDescent="0.2">
      <c r="B583" s="158"/>
      <c r="C583" s="158"/>
      <c r="D583" s="158"/>
      <c r="E583" s="158"/>
      <c r="F583" s="158"/>
      <c r="G583" s="158"/>
      <c r="H583" s="158"/>
      <c r="I583" s="158"/>
      <c r="J583" s="158"/>
      <c r="K583" s="158"/>
      <c r="L583" s="159" t="str">
        <f t="shared" si="12"/>
        <v/>
      </c>
    </row>
    <row r="584" spans="2:12" x14ac:dyDescent="0.2">
      <c r="B584" s="158"/>
      <c r="C584" s="158"/>
      <c r="D584" s="158"/>
      <c r="E584" s="158"/>
      <c r="F584" s="158"/>
      <c r="G584" s="158"/>
      <c r="H584" s="158"/>
      <c r="I584" s="158"/>
      <c r="J584" s="158"/>
      <c r="K584" s="158"/>
      <c r="L584" s="159" t="str">
        <f t="shared" si="12"/>
        <v/>
      </c>
    </row>
    <row r="585" spans="2:12" x14ac:dyDescent="0.2">
      <c r="B585" s="158"/>
      <c r="C585" s="158"/>
      <c r="D585" s="158"/>
      <c r="E585" s="158"/>
      <c r="F585" s="158"/>
      <c r="G585" s="158"/>
      <c r="H585" s="158"/>
      <c r="I585" s="158"/>
      <c r="J585" s="158"/>
      <c r="K585" s="158"/>
      <c r="L585" s="159" t="str">
        <f t="shared" si="12"/>
        <v/>
      </c>
    </row>
    <row r="586" spans="2:12" x14ac:dyDescent="0.2">
      <c r="B586" s="158"/>
      <c r="C586" s="158"/>
      <c r="D586" s="158"/>
      <c r="E586" s="158"/>
      <c r="F586" s="158"/>
      <c r="G586" s="158"/>
      <c r="H586" s="158"/>
      <c r="I586" s="158"/>
      <c r="J586" s="158"/>
      <c r="K586" s="158"/>
      <c r="L586" s="159" t="str">
        <f t="shared" si="12"/>
        <v/>
      </c>
    </row>
    <row r="587" spans="2:12" x14ac:dyDescent="0.2">
      <c r="B587" s="158"/>
      <c r="C587" s="158"/>
      <c r="D587" s="158"/>
      <c r="E587" s="158"/>
      <c r="F587" s="158"/>
      <c r="G587" s="158"/>
      <c r="H587" s="158"/>
      <c r="I587" s="158"/>
      <c r="J587" s="158"/>
      <c r="K587" s="158"/>
      <c r="L587" s="159" t="str">
        <f t="shared" si="12"/>
        <v/>
      </c>
    </row>
    <row r="588" spans="2:12" x14ac:dyDescent="0.2">
      <c r="B588" s="158"/>
      <c r="C588" s="158"/>
      <c r="D588" s="158"/>
      <c r="E588" s="158"/>
      <c r="F588" s="158"/>
      <c r="G588" s="158"/>
      <c r="H588" s="158"/>
      <c r="I588" s="158"/>
      <c r="J588" s="158"/>
      <c r="K588" s="158"/>
      <c r="L588" s="159" t="str">
        <f t="shared" si="12"/>
        <v/>
      </c>
    </row>
    <row r="589" spans="2:12" x14ac:dyDescent="0.2">
      <c r="B589" s="158"/>
      <c r="C589" s="158"/>
      <c r="D589" s="158"/>
      <c r="E589" s="158"/>
      <c r="F589" s="158"/>
      <c r="G589" s="158"/>
      <c r="H589" s="158"/>
      <c r="I589" s="158"/>
      <c r="J589" s="158"/>
      <c r="K589" s="158"/>
      <c r="L589" s="159" t="str">
        <f t="shared" si="12"/>
        <v/>
      </c>
    </row>
    <row r="590" spans="2:12" x14ac:dyDescent="0.2">
      <c r="B590" s="158"/>
      <c r="C590" s="158"/>
      <c r="D590" s="158"/>
      <c r="E590" s="158"/>
      <c r="F590" s="158"/>
      <c r="G590" s="158"/>
      <c r="H590" s="158"/>
      <c r="I590" s="158"/>
      <c r="J590" s="158"/>
      <c r="K590" s="158"/>
      <c r="L590" s="159" t="str">
        <f t="shared" si="12"/>
        <v/>
      </c>
    </row>
    <row r="591" spans="2:12" x14ac:dyDescent="0.2">
      <c r="B591" s="158"/>
      <c r="C591" s="158"/>
      <c r="D591" s="158"/>
      <c r="E591" s="158"/>
      <c r="F591" s="158"/>
      <c r="G591" s="158"/>
      <c r="H591" s="158"/>
      <c r="I591" s="158"/>
      <c r="J591" s="158"/>
      <c r="K591" s="158"/>
      <c r="L591" s="159" t="str">
        <f t="shared" si="12"/>
        <v/>
      </c>
    </row>
    <row r="592" spans="2:12" x14ac:dyDescent="0.2">
      <c r="B592" s="158"/>
      <c r="C592" s="158"/>
      <c r="D592" s="158"/>
      <c r="E592" s="158"/>
      <c r="F592" s="158"/>
      <c r="G592" s="158"/>
      <c r="H592" s="158"/>
      <c r="I592" s="158"/>
      <c r="J592" s="158"/>
      <c r="K592" s="158"/>
      <c r="L592" s="159" t="str">
        <f t="shared" si="12"/>
        <v/>
      </c>
    </row>
    <row r="593" spans="2:12" x14ac:dyDescent="0.2">
      <c r="B593" s="158"/>
      <c r="C593" s="158"/>
      <c r="D593" s="158"/>
      <c r="E593" s="158"/>
      <c r="F593" s="158"/>
      <c r="G593" s="158"/>
      <c r="H593" s="158"/>
      <c r="I593" s="158"/>
      <c r="J593" s="158"/>
      <c r="K593" s="158"/>
      <c r="L593" s="159" t="str">
        <f t="shared" si="12"/>
        <v/>
      </c>
    </row>
    <row r="594" spans="2:12" x14ac:dyDescent="0.2">
      <c r="B594" s="158"/>
      <c r="C594" s="158"/>
      <c r="D594" s="158"/>
      <c r="E594" s="158"/>
      <c r="F594" s="158"/>
      <c r="G594" s="158"/>
      <c r="H594" s="158"/>
      <c r="I594" s="158"/>
      <c r="J594" s="158"/>
      <c r="K594" s="158"/>
      <c r="L594" s="159" t="str">
        <f t="shared" si="12"/>
        <v/>
      </c>
    </row>
    <row r="595" spans="2:12" x14ac:dyDescent="0.2">
      <c r="B595" s="158"/>
      <c r="C595" s="158"/>
      <c r="D595" s="158"/>
      <c r="E595" s="158"/>
      <c r="F595" s="158"/>
      <c r="G595" s="158"/>
      <c r="H595" s="158"/>
      <c r="I595" s="158"/>
      <c r="J595" s="158"/>
      <c r="K595" s="158"/>
      <c r="L595" s="159" t="str">
        <f t="shared" si="12"/>
        <v/>
      </c>
    </row>
    <row r="596" spans="2:12" x14ac:dyDescent="0.2">
      <c r="B596" s="158"/>
      <c r="C596" s="158"/>
      <c r="D596" s="158"/>
      <c r="E596" s="158"/>
      <c r="F596" s="158"/>
      <c r="G596" s="158"/>
      <c r="H596" s="158"/>
      <c r="I596" s="158"/>
      <c r="J596" s="158"/>
      <c r="K596" s="158"/>
      <c r="L596" s="159" t="str">
        <f t="shared" si="12"/>
        <v/>
      </c>
    </row>
    <row r="597" spans="2:12" x14ac:dyDescent="0.2">
      <c r="B597" s="158"/>
      <c r="C597" s="158"/>
      <c r="D597" s="158"/>
      <c r="E597" s="158"/>
      <c r="F597" s="158"/>
      <c r="G597" s="158"/>
      <c r="H597" s="158"/>
      <c r="I597" s="158"/>
      <c r="J597" s="158"/>
      <c r="K597" s="158"/>
      <c r="L597" s="159" t="str">
        <f t="shared" si="12"/>
        <v/>
      </c>
    </row>
    <row r="598" spans="2:12" x14ac:dyDescent="0.2">
      <c r="B598" s="158"/>
      <c r="C598" s="158"/>
      <c r="D598" s="158"/>
      <c r="E598" s="158"/>
      <c r="F598" s="158"/>
      <c r="G598" s="158"/>
      <c r="H598" s="158"/>
      <c r="I598" s="158"/>
      <c r="J598" s="158"/>
      <c r="K598" s="158"/>
      <c r="L598" s="159" t="str">
        <f t="shared" si="12"/>
        <v/>
      </c>
    </row>
    <row r="599" spans="2:12" x14ac:dyDescent="0.2">
      <c r="B599" s="158"/>
      <c r="C599" s="158"/>
      <c r="D599" s="158"/>
      <c r="E599" s="158"/>
      <c r="F599" s="158"/>
      <c r="G599" s="158"/>
      <c r="H599" s="158"/>
      <c r="I599" s="158"/>
      <c r="J599" s="158"/>
      <c r="K599" s="158"/>
      <c r="L599" s="159" t="str">
        <f t="shared" si="12"/>
        <v/>
      </c>
    </row>
    <row r="600" spans="2:12" x14ac:dyDescent="0.2">
      <c r="B600" s="158"/>
      <c r="C600" s="158"/>
      <c r="D600" s="158"/>
      <c r="E600" s="158"/>
      <c r="F600" s="158"/>
      <c r="G600" s="158"/>
      <c r="H600" s="158"/>
      <c r="I600" s="158"/>
      <c r="J600" s="158"/>
      <c r="K600" s="158"/>
      <c r="L600" s="159" t="str">
        <f t="shared" si="12"/>
        <v/>
      </c>
    </row>
    <row r="601" spans="2:12" x14ac:dyDescent="0.2">
      <c r="B601" s="158"/>
      <c r="C601" s="158"/>
      <c r="D601" s="158"/>
      <c r="E601" s="158"/>
      <c r="F601" s="158"/>
      <c r="G601" s="158"/>
      <c r="H601" s="158"/>
      <c r="I601" s="158"/>
      <c r="J601" s="158"/>
      <c r="K601" s="158"/>
      <c r="L601" s="159" t="str">
        <f t="shared" si="12"/>
        <v/>
      </c>
    </row>
    <row r="602" spans="2:12" x14ac:dyDescent="0.2">
      <c r="B602" s="158"/>
      <c r="C602" s="158"/>
      <c r="D602" s="158"/>
      <c r="E602" s="158"/>
      <c r="F602" s="158"/>
      <c r="G602" s="158"/>
      <c r="H602" s="158"/>
      <c r="I602" s="158"/>
      <c r="J602" s="158"/>
      <c r="K602" s="158"/>
      <c r="L602" s="159" t="str">
        <f t="shared" si="12"/>
        <v/>
      </c>
    </row>
    <row r="603" spans="2:12" x14ac:dyDescent="0.2">
      <c r="B603" s="158"/>
      <c r="C603" s="158"/>
      <c r="D603" s="158"/>
      <c r="E603" s="158"/>
      <c r="F603" s="158"/>
      <c r="G603" s="158"/>
      <c r="H603" s="158"/>
      <c r="I603" s="158"/>
      <c r="J603" s="158"/>
      <c r="K603" s="158"/>
      <c r="L603" s="159" t="str">
        <f t="shared" si="12"/>
        <v/>
      </c>
    </row>
    <row r="604" spans="2:12" x14ac:dyDescent="0.2">
      <c r="B604" s="158"/>
      <c r="C604" s="158"/>
      <c r="D604" s="158"/>
      <c r="E604" s="158"/>
      <c r="F604" s="158"/>
      <c r="G604" s="158"/>
      <c r="H604" s="158"/>
      <c r="I604" s="158"/>
      <c r="J604" s="158"/>
      <c r="K604" s="158"/>
      <c r="L604" s="159" t="str">
        <f t="shared" si="12"/>
        <v/>
      </c>
    </row>
    <row r="605" spans="2:12" x14ac:dyDescent="0.2">
      <c r="B605" s="158"/>
      <c r="C605" s="158"/>
      <c r="D605" s="158"/>
      <c r="E605" s="158"/>
      <c r="F605" s="158"/>
      <c r="G605" s="158"/>
      <c r="H605" s="158"/>
      <c r="I605" s="158"/>
      <c r="J605" s="158"/>
      <c r="K605" s="158"/>
      <c r="L605" s="159" t="str">
        <f t="shared" si="12"/>
        <v/>
      </c>
    </row>
    <row r="606" spans="2:12" x14ac:dyDescent="0.2">
      <c r="B606" s="158"/>
      <c r="C606" s="158"/>
      <c r="D606" s="158"/>
      <c r="E606" s="158"/>
      <c r="F606" s="158"/>
      <c r="G606" s="158"/>
      <c r="H606" s="158"/>
      <c r="I606" s="158"/>
      <c r="J606" s="158"/>
      <c r="K606" s="158"/>
      <c r="L606" s="159" t="str">
        <f t="shared" si="12"/>
        <v/>
      </c>
    </row>
    <row r="607" spans="2:12" x14ac:dyDescent="0.2">
      <c r="B607" s="158"/>
      <c r="C607" s="158"/>
      <c r="D607" s="158"/>
      <c r="E607" s="158"/>
      <c r="F607" s="158"/>
      <c r="G607" s="158"/>
      <c r="H607" s="158"/>
      <c r="I607" s="158"/>
      <c r="J607" s="158"/>
      <c r="K607" s="158"/>
      <c r="L607" s="159" t="str">
        <f t="shared" si="12"/>
        <v/>
      </c>
    </row>
    <row r="608" spans="2:12" x14ac:dyDescent="0.2">
      <c r="B608" s="158"/>
      <c r="C608" s="158"/>
      <c r="D608" s="158"/>
      <c r="E608" s="158"/>
      <c r="F608" s="158"/>
      <c r="G608" s="158"/>
      <c r="H608" s="158"/>
      <c r="I608" s="158"/>
      <c r="J608" s="158"/>
      <c r="K608" s="158"/>
      <c r="L608" s="159" t="str">
        <f t="shared" si="12"/>
        <v/>
      </c>
    </row>
    <row r="609" spans="2:12" x14ac:dyDescent="0.2">
      <c r="B609" s="158"/>
      <c r="C609" s="158"/>
      <c r="D609" s="158"/>
      <c r="E609" s="158"/>
      <c r="F609" s="158"/>
      <c r="G609" s="158"/>
      <c r="H609" s="158"/>
      <c r="I609" s="158"/>
      <c r="J609" s="158"/>
      <c r="K609" s="158"/>
      <c r="L609" s="159" t="str">
        <f t="shared" si="12"/>
        <v/>
      </c>
    </row>
    <row r="610" spans="2:12" x14ac:dyDescent="0.2">
      <c r="B610" s="158"/>
      <c r="C610" s="158"/>
      <c r="D610" s="158"/>
      <c r="E610" s="158"/>
      <c r="F610" s="158"/>
      <c r="G610" s="158"/>
      <c r="H610" s="158"/>
      <c r="I610" s="158"/>
      <c r="J610" s="158"/>
      <c r="K610" s="158"/>
      <c r="L610" s="159" t="str">
        <f t="shared" si="12"/>
        <v/>
      </c>
    </row>
    <row r="611" spans="2:12" x14ac:dyDescent="0.2">
      <c r="B611" s="158"/>
      <c r="C611" s="158"/>
      <c r="D611" s="158"/>
      <c r="E611" s="158"/>
      <c r="F611" s="158"/>
      <c r="G611" s="158"/>
      <c r="H611" s="158"/>
      <c r="I611" s="158"/>
      <c r="J611" s="158"/>
      <c r="K611" s="158"/>
      <c r="L611" s="159" t="str">
        <f t="shared" si="12"/>
        <v/>
      </c>
    </row>
    <row r="612" spans="2:12" x14ac:dyDescent="0.2">
      <c r="B612" s="158"/>
      <c r="C612" s="158"/>
      <c r="D612" s="158"/>
      <c r="E612" s="158"/>
      <c r="F612" s="158"/>
      <c r="G612" s="158"/>
      <c r="H612" s="158"/>
      <c r="I612" s="158"/>
      <c r="J612" s="158"/>
      <c r="K612" s="158"/>
      <c r="L612" s="159" t="str">
        <f t="shared" si="12"/>
        <v/>
      </c>
    </row>
    <row r="613" spans="2:12" x14ac:dyDescent="0.2">
      <c r="B613" s="158"/>
      <c r="C613" s="158"/>
      <c r="D613" s="158"/>
      <c r="E613" s="158"/>
      <c r="F613" s="158"/>
      <c r="G613" s="158"/>
      <c r="H613" s="158"/>
      <c r="I613" s="158"/>
      <c r="J613" s="158"/>
      <c r="K613" s="158"/>
      <c r="L613" s="159" t="str">
        <f t="shared" si="12"/>
        <v/>
      </c>
    </row>
    <row r="614" spans="2:12" x14ac:dyDescent="0.2">
      <c r="B614" s="158"/>
      <c r="C614" s="158"/>
      <c r="D614" s="158"/>
      <c r="E614" s="158"/>
      <c r="F614" s="158"/>
      <c r="G614" s="158"/>
      <c r="H614" s="158"/>
      <c r="I614" s="158"/>
      <c r="J614" s="158"/>
      <c r="K614" s="158"/>
      <c r="L614" s="159" t="str">
        <f t="shared" si="12"/>
        <v/>
      </c>
    </row>
    <row r="615" spans="2:12" x14ac:dyDescent="0.2">
      <c r="B615" s="158"/>
      <c r="C615" s="158"/>
      <c r="D615" s="158"/>
      <c r="E615" s="158"/>
      <c r="F615" s="158"/>
      <c r="G615" s="158"/>
      <c r="H615" s="158"/>
      <c r="I615" s="158"/>
      <c r="J615" s="158"/>
      <c r="K615" s="158"/>
      <c r="L615" s="159" t="str">
        <f t="shared" si="12"/>
        <v/>
      </c>
    </row>
    <row r="616" spans="2:12" x14ac:dyDescent="0.2">
      <c r="B616" s="158"/>
      <c r="C616" s="158"/>
      <c r="D616" s="158"/>
      <c r="E616" s="158"/>
      <c r="F616" s="158"/>
      <c r="G616" s="158"/>
      <c r="H616" s="158"/>
      <c r="I616" s="158"/>
      <c r="J616" s="158"/>
      <c r="K616" s="158"/>
      <c r="L616" s="159" t="str">
        <f t="shared" si="12"/>
        <v/>
      </c>
    </row>
    <row r="617" spans="2:12" x14ac:dyDescent="0.2">
      <c r="B617" s="158"/>
      <c r="C617" s="158"/>
      <c r="D617" s="158"/>
      <c r="E617" s="158"/>
      <c r="F617" s="158"/>
      <c r="G617" s="158"/>
      <c r="H617" s="158"/>
      <c r="I617" s="158"/>
      <c r="J617" s="158"/>
      <c r="K617" s="158"/>
      <c r="L617" s="159" t="str">
        <f t="shared" si="12"/>
        <v/>
      </c>
    </row>
    <row r="618" spans="2:12" x14ac:dyDescent="0.2">
      <c r="B618" s="158"/>
      <c r="C618" s="158"/>
      <c r="D618" s="158"/>
      <c r="E618" s="158"/>
      <c r="F618" s="158"/>
      <c r="G618" s="158"/>
      <c r="H618" s="158"/>
      <c r="I618" s="158"/>
      <c r="J618" s="158"/>
      <c r="K618" s="158"/>
      <c r="L618" s="159" t="str">
        <f t="shared" si="12"/>
        <v/>
      </c>
    </row>
    <row r="619" spans="2:12" x14ac:dyDescent="0.2">
      <c r="B619" s="158"/>
      <c r="C619" s="158"/>
      <c r="D619" s="158"/>
      <c r="E619" s="158"/>
      <c r="F619" s="158"/>
      <c r="G619" s="158"/>
      <c r="H619" s="158"/>
      <c r="I619" s="158"/>
      <c r="J619" s="158"/>
      <c r="K619" s="158"/>
      <c r="L619" s="159" t="str">
        <f t="shared" si="12"/>
        <v/>
      </c>
    </row>
    <row r="620" spans="2:12" x14ac:dyDescent="0.2">
      <c r="B620" s="158"/>
      <c r="C620" s="158"/>
      <c r="D620" s="158"/>
      <c r="E620" s="158"/>
      <c r="F620" s="158"/>
      <c r="G620" s="158"/>
      <c r="H620" s="158"/>
      <c r="I620" s="158"/>
      <c r="J620" s="158"/>
      <c r="K620" s="158"/>
      <c r="L620" s="159" t="str">
        <f t="shared" si="12"/>
        <v/>
      </c>
    </row>
    <row r="621" spans="2:12" x14ac:dyDescent="0.2">
      <c r="B621" s="158"/>
      <c r="C621" s="158"/>
      <c r="D621" s="158"/>
      <c r="E621" s="158"/>
      <c r="F621" s="158"/>
      <c r="G621" s="158"/>
      <c r="H621" s="158"/>
      <c r="I621" s="158"/>
      <c r="J621" s="158"/>
      <c r="K621" s="158"/>
      <c r="L621" s="159" t="str">
        <f t="shared" si="12"/>
        <v/>
      </c>
    </row>
    <row r="622" spans="2:12" x14ac:dyDescent="0.2">
      <c r="B622" s="158"/>
      <c r="C622" s="158"/>
      <c r="D622" s="158"/>
      <c r="E622" s="158"/>
      <c r="F622" s="158"/>
      <c r="G622" s="158"/>
      <c r="H622" s="158"/>
      <c r="I622" s="158"/>
      <c r="J622" s="158"/>
      <c r="K622" s="158"/>
      <c r="L622" s="159" t="str">
        <f t="shared" si="12"/>
        <v/>
      </c>
    </row>
    <row r="623" spans="2:12" x14ac:dyDescent="0.2">
      <c r="B623" s="158"/>
      <c r="C623" s="158"/>
      <c r="D623" s="158"/>
      <c r="E623" s="158"/>
      <c r="F623" s="158"/>
      <c r="G623" s="158"/>
      <c r="H623" s="158"/>
      <c r="I623" s="158"/>
      <c r="J623" s="158"/>
      <c r="K623" s="158"/>
      <c r="L623" s="159" t="str">
        <f t="shared" si="12"/>
        <v/>
      </c>
    </row>
    <row r="624" spans="2:12" x14ac:dyDescent="0.2">
      <c r="B624" s="158"/>
      <c r="C624" s="158"/>
      <c r="D624" s="158"/>
      <c r="E624" s="158"/>
      <c r="F624" s="158"/>
      <c r="G624" s="158"/>
      <c r="H624" s="158"/>
      <c r="I624" s="158"/>
      <c r="J624" s="158"/>
      <c r="K624" s="158"/>
      <c r="L624" s="159" t="str">
        <f t="shared" si="12"/>
        <v/>
      </c>
    </row>
    <row r="625" spans="2:12" x14ac:dyDescent="0.2">
      <c r="B625" s="158"/>
      <c r="C625" s="158"/>
      <c r="D625" s="158"/>
      <c r="E625" s="158"/>
      <c r="F625" s="158"/>
      <c r="G625" s="158"/>
      <c r="H625" s="158"/>
      <c r="I625" s="158"/>
      <c r="J625" s="158"/>
      <c r="K625" s="158"/>
      <c r="L625" s="159" t="str">
        <f t="shared" si="12"/>
        <v/>
      </c>
    </row>
    <row r="626" spans="2:12" x14ac:dyDescent="0.2">
      <c r="B626" s="158"/>
      <c r="C626" s="158"/>
      <c r="D626" s="158"/>
      <c r="E626" s="158"/>
      <c r="F626" s="158"/>
      <c r="G626" s="158"/>
      <c r="H626" s="158"/>
      <c r="I626" s="158"/>
      <c r="J626" s="158"/>
      <c r="K626" s="158"/>
      <c r="L626" s="159" t="str">
        <f t="shared" si="12"/>
        <v/>
      </c>
    </row>
    <row r="627" spans="2:12" x14ac:dyDescent="0.2">
      <c r="B627" s="158"/>
      <c r="C627" s="158"/>
      <c r="D627" s="158"/>
      <c r="E627" s="158"/>
      <c r="F627" s="158"/>
      <c r="G627" s="158"/>
      <c r="H627" s="158"/>
      <c r="I627" s="158"/>
      <c r="J627" s="158"/>
      <c r="K627" s="158"/>
      <c r="L627" s="159" t="str">
        <f t="shared" si="12"/>
        <v/>
      </c>
    </row>
    <row r="628" spans="2:12" x14ac:dyDescent="0.2">
      <c r="B628" s="158"/>
      <c r="C628" s="158"/>
      <c r="D628" s="158"/>
      <c r="E628" s="158"/>
      <c r="F628" s="158"/>
      <c r="G628" s="158"/>
      <c r="H628" s="158"/>
      <c r="I628" s="158"/>
      <c r="J628" s="158"/>
      <c r="K628" s="158"/>
      <c r="L628" s="159" t="str">
        <f t="shared" si="12"/>
        <v/>
      </c>
    </row>
    <row r="629" spans="2:12" x14ac:dyDescent="0.2">
      <c r="B629" s="158"/>
      <c r="C629" s="158"/>
      <c r="D629" s="158"/>
      <c r="E629" s="158"/>
      <c r="F629" s="158"/>
      <c r="G629" s="158"/>
      <c r="H629" s="158"/>
      <c r="I629" s="158"/>
      <c r="J629" s="158"/>
      <c r="K629" s="158"/>
      <c r="L629" s="159" t="str">
        <f t="shared" si="12"/>
        <v/>
      </c>
    </row>
    <row r="630" spans="2:12" x14ac:dyDescent="0.2">
      <c r="B630" s="158"/>
      <c r="C630" s="158"/>
      <c r="D630" s="158"/>
      <c r="E630" s="158"/>
      <c r="F630" s="158"/>
      <c r="G630" s="158"/>
      <c r="H630" s="158"/>
      <c r="I630" s="158"/>
      <c r="J630" s="158"/>
      <c r="K630" s="158"/>
      <c r="L630" s="159" t="str">
        <f t="shared" si="12"/>
        <v/>
      </c>
    </row>
    <row r="631" spans="2:12" x14ac:dyDescent="0.2">
      <c r="B631" s="158"/>
      <c r="C631" s="158"/>
      <c r="D631" s="158"/>
      <c r="E631" s="158"/>
      <c r="F631" s="158"/>
      <c r="G631" s="158"/>
      <c r="H631" s="158"/>
      <c r="I631" s="158"/>
      <c r="J631" s="158"/>
      <c r="K631" s="158"/>
      <c r="L631" s="159" t="str">
        <f t="shared" si="12"/>
        <v/>
      </c>
    </row>
    <row r="632" spans="2:12" x14ac:dyDescent="0.2">
      <c r="B632" s="158"/>
      <c r="C632" s="158"/>
      <c r="D632" s="158"/>
      <c r="E632" s="158"/>
      <c r="F632" s="158"/>
      <c r="G632" s="158"/>
      <c r="H632" s="158"/>
      <c r="I632" s="158"/>
      <c r="J632" s="158"/>
      <c r="K632" s="158"/>
      <c r="L632" s="159" t="str">
        <f t="shared" si="12"/>
        <v/>
      </c>
    </row>
    <row r="633" spans="2:12" x14ac:dyDescent="0.2">
      <c r="B633" s="158"/>
      <c r="C633" s="158"/>
      <c r="D633" s="158"/>
      <c r="E633" s="158"/>
      <c r="F633" s="158"/>
      <c r="G633" s="158"/>
      <c r="H633" s="158"/>
      <c r="I633" s="158"/>
      <c r="J633" s="158"/>
      <c r="K633" s="158"/>
      <c r="L633" s="159" t="str">
        <f t="shared" si="12"/>
        <v/>
      </c>
    </row>
    <row r="634" spans="2:12" x14ac:dyDescent="0.2">
      <c r="B634" s="158"/>
      <c r="C634" s="158"/>
      <c r="D634" s="158"/>
      <c r="E634" s="158"/>
      <c r="F634" s="158"/>
      <c r="G634" s="158"/>
      <c r="H634" s="158"/>
      <c r="I634" s="158"/>
      <c r="J634" s="158"/>
      <c r="K634" s="158"/>
      <c r="L634" s="159" t="str">
        <f t="shared" si="12"/>
        <v/>
      </c>
    </row>
    <row r="635" spans="2:12" x14ac:dyDescent="0.2">
      <c r="B635" s="158"/>
      <c r="C635" s="158"/>
      <c r="D635" s="158"/>
      <c r="E635" s="158"/>
      <c r="F635" s="158"/>
      <c r="G635" s="158"/>
      <c r="H635" s="158"/>
      <c r="I635" s="158"/>
      <c r="J635" s="158"/>
      <c r="K635" s="158"/>
      <c r="L635" s="159" t="str">
        <f t="shared" si="12"/>
        <v/>
      </c>
    </row>
    <row r="636" spans="2:12" x14ac:dyDescent="0.2">
      <c r="B636" s="158"/>
      <c r="C636" s="158"/>
      <c r="D636" s="158"/>
      <c r="E636" s="158"/>
      <c r="F636" s="158"/>
      <c r="G636" s="158"/>
      <c r="H636" s="158"/>
      <c r="I636" s="158"/>
      <c r="J636" s="158"/>
      <c r="K636" s="158"/>
      <c r="L636" s="159" t="str">
        <f t="shared" si="12"/>
        <v/>
      </c>
    </row>
    <row r="637" spans="2:12" x14ac:dyDescent="0.2">
      <c r="B637" s="158"/>
      <c r="C637" s="158"/>
      <c r="D637" s="158"/>
      <c r="E637" s="158"/>
      <c r="F637" s="158"/>
      <c r="G637" s="158"/>
      <c r="H637" s="158"/>
      <c r="I637" s="158"/>
      <c r="J637" s="158"/>
      <c r="K637" s="158"/>
      <c r="L637" s="159" t="str">
        <f t="shared" si="12"/>
        <v/>
      </c>
    </row>
    <row r="638" spans="2:12" x14ac:dyDescent="0.2">
      <c r="B638" s="158"/>
      <c r="C638" s="158"/>
      <c r="D638" s="158"/>
      <c r="E638" s="158"/>
      <c r="F638" s="158"/>
      <c r="G638" s="158"/>
      <c r="H638" s="158"/>
      <c r="I638" s="158"/>
      <c r="J638" s="158"/>
      <c r="K638" s="158"/>
      <c r="L638" s="159" t="str">
        <f t="shared" si="12"/>
        <v/>
      </c>
    </row>
    <row r="639" spans="2:12" x14ac:dyDescent="0.2">
      <c r="B639" s="158"/>
      <c r="C639" s="158"/>
      <c r="D639" s="158"/>
      <c r="E639" s="158"/>
      <c r="F639" s="158"/>
      <c r="G639" s="158"/>
      <c r="H639" s="158"/>
      <c r="I639" s="158"/>
      <c r="J639" s="158"/>
      <c r="K639" s="158"/>
      <c r="L639" s="159" t="str">
        <f t="shared" si="12"/>
        <v/>
      </c>
    </row>
    <row r="640" spans="2:12" x14ac:dyDescent="0.2">
      <c r="B640" s="158"/>
      <c r="C640" s="158"/>
      <c r="D640" s="158"/>
      <c r="E640" s="158"/>
      <c r="F640" s="158"/>
      <c r="G640" s="158"/>
      <c r="H640" s="158"/>
      <c r="I640" s="158"/>
      <c r="J640" s="158"/>
      <c r="K640" s="158"/>
      <c r="L640" s="159" t="str">
        <f t="shared" si="12"/>
        <v/>
      </c>
    </row>
    <row r="641" spans="2:12" x14ac:dyDescent="0.2">
      <c r="B641" s="158"/>
      <c r="C641" s="158"/>
      <c r="D641" s="158"/>
      <c r="E641" s="158"/>
      <c r="F641" s="158"/>
      <c r="G641" s="158"/>
      <c r="H641" s="158"/>
      <c r="I641" s="158"/>
      <c r="J641" s="158"/>
      <c r="K641" s="158"/>
      <c r="L641" s="159" t="str">
        <f t="shared" si="12"/>
        <v/>
      </c>
    </row>
    <row r="642" spans="2:12" x14ac:dyDescent="0.2">
      <c r="B642" s="158"/>
      <c r="C642" s="158"/>
      <c r="D642" s="158"/>
      <c r="E642" s="158"/>
      <c r="F642" s="158"/>
      <c r="G642" s="158"/>
      <c r="H642" s="158"/>
      <c r="I642" s="158"/>
      <c r="J642" s="158"/>
      <c r="K642" s="158"/>
      <c r="L642" s="159" t="str">
        <f t="shared" si="12"/>
        <v/>
      </c>
    </row>
    <row r="643" spans="2:12" x14ac:dyDescent="0.2">
      <c r="B643" s="158"/>
      <c r="C643" s="158"/>
      <c r="D643" s="158"/>
      <c r="E643" s="158"/>
      <c r="F643" s="158"/>
      <c r="G643" s="158"/>
      <c r="H643" s="158"/>
      <c r="I643" s="158"/>
      <c r="J643" s="158"/>
      <c r="K643" s="158"/>
      <c r="L643" s="159" t="str">
        <f t="shared" si="12"/>
        <v/>
      </c>
    </row>
    <row r="644" spans="2:12" x14ac:dyDescent="0.2">
      <c r="B644" s="158"/>
      <c r="C644" s="158"/>
      <c r="D644" s="158"/>
      <c r="E644" s="158"/>
      <c r="F644" s="158"/>
      <c r="G644" s="158"/>
      <c r="H644" s="158"/>
      <c r="I644" s="158"/>
      <c r="J644" s="158"/>
      <c r="K644" s="158"/>
      <c r="L644" s="159" t="str">
        <f t="shared" ref="L644:L707" si="13">IF(E644="","",IF(E644&lt;F644,PROPER(E644)&amp;" &amp; "&amp;PROPER(F644),PROPER(F644)&amp;" &amp; "&amp;PROPER(E644)))</f>
        <v/>
      </c>
    </row>
    <row r="645" spans="2:12" x14ac:dyDescent="0.2">
      <c r="B645" s="158"/>
      <c r="C645" s="158"/>
      <c r="D645" s="158"/>
      <c r="E645" s="158"/>
      <c r="F645" s="158"/>
      <c r="G645" s="158"/>
      <c r="H645" s="158"/>
      <c r="I645" s="158"/>
      <c r="J645" s="158"/>
      <c r="K645" s="158"/>
      <c r="L645" s="159" t="str">
        <f t="shared" si="13"/>
        <v/>
      </c>
    </row>
    <row r="646" spans="2:12" x14ac:dyDescent="0.2">
      <c r="B646" s="158"/>
      <c r="C646" s="158"/>
      <c r="D646" s="158"/>
      <c r="E646" s="158"/>
      <c r="F646" s="158"/>
      <c r="G646" s="158"/>
      <c r="H646" s="158"/>
      <c r="I646" s="158"/>
      <c r="J646" s="158"/>
      <c r="K646" s="158"/>
      <c r="L646" s="159" t="str">
        <f t="shared" si="13"/>
        <v/>
      </c>
    </row>
    <row r="647" spans="2:12" x14ac:dyDescent="0.2">
      <c r="B647" s="158"/>
      <c r="C647" s="158"/>
      <c r="D647" s="158"/>
      <c r="E647" s="158"/>
      <c r="F647" s="158"/>
      <c r="G647" s="158"/>
      <c r="H647" s="158"/>
      <c r="I647" s="158"/>
      <c r="J647" s="158"/>
      <c r="K647" s="158"/>
      <c r="L647" s="159" t="str">
        <f t="shared" si="13"/>
        <v/>
      </c>
    </row>
    <row r="648" spans="2:12" x14ac:dyDescent="0.2">
      <c r="B648" s="158"/>
      <c r="C648" s="158"/>
      <c r="D648" s="158"/>
      <c r="E648" s="158"/>
      <c r="F648" s="158"/>
      <c r="G648" s="158"/>
      <c r="H648" s="158"/>
      <c r="I648" s="158"/>
      <c r="J648" s="158"/>
      <c r="K648" s="158"/>
      <c r="L648" s="159" t="str">
        <f t="shared" si="13"/>
        <v/>
      </c>
    </row>
    <row r="649" spans="2:12" x14ac:dyDescent="0.2">
      <c r="B649" s="158"/>
      <c r="C649" s="158"/>
      <c r="D649" s="158"/>
      <c r="E649" s="158"/>
      <c r="F649" s="158"/>
      <c r="G649" s="158"/>
      <c r="H649" s="158"/>
      <c r="I649" s="158"/>
      <c r="J649" s="158"/>
      <c r="K649" s="158"/>
      <c r="L649" s="159" t="str">
        <f t="shared" si="13"/>
        <v/>
      </c>
    </row>
    <row r="650" spans="2:12" x14ac:dyDescent="0.2">
      <c r="B650" s="158"/>
      <c r="C650" s="158"/>
      <c r="D650" s="158"/>
      <c r="E650" s="158"/>
      <c r="F650" s="158"/>
      <c r="G650" s="158"/>
      <c r="H650" s="158"/>
      <c r="I650" s="158"/>
      <c r="J650" s="158"/>
      <c r="K650" s="158"/>
      <c r="L650" s="159" t="str">
        <f t="shared" si="13"/>
        <v/>
      </c>
    </row>
    <row r="651" spans="2:12" x14ac:dyDescent="0.2">
      <c r="B651" s="158"/>
      <c r="C651" s="158"/>
      <c r="D651" s="158"/>
      <c r="E651" s="158"/>
      <c r="F651" s="158"/>
      <c r="G651" s="158"/>
      <c r="H651" s="158"/>
      <c r="I651" s="158"/>
      <c r="J651" s="158"/>
      <c r="K651" s="158"/>
      <c r="L651" s="159" t="str">
        <f t="shared" si="13"/>
        <v/>
      </c>
    </row>
    <row r="652" spans="2:12" x14ac:dyDescent="0.2">
      <c r="B652" s="158"/>
      <c r="C652" s="158"/>
      <c r="D652" s="158"/>
      <c r="E652" s="158"/>
      <c r="F652" s="158"/>
      <c r="G652" s="158"/>
      <c r="H652" s="158"/>
      <c r="I652" s="158"/>
      <c r="J652" s="158"/>
      <c r="K652" s="158"/>
      <c r="L652" s="159" t="str">
        <f t="shared" si="13"/>
        <v/>
      </c>
    </row>
    <row r="653" spans="2:12" x14ac:dyDescent="0.2">
      <c r="B653" s="158"/>
      <c r="C653" s="158"/>
      <c r="D653" s="158"/>
      <c r="E653" s="158"/>
      <c r="F653" s="158"/>
      <c r="G653" s="158"/>
      <c r="H653" s="158"/>
      <c r="I653" s="158"/>
      <c r="J653" s="158"/>
      <c r="K653" s="158"/>
      <c r="L653" s="159" t="str">
        <f t="shared" si="13"/>
        <v/>
      </c>
    </row>
    <row r="654" spans="2:12" x14ac:dyDescent="0.2">
      <c r="B654" s="158"/>
      <c r="C654" s="158"/>
      <c r="D654" s="158"/>
      <c r="E654" s="158"/>
      <c r="F654" s="158"/>
      <c r="G654" s="158"/>
      <c r="H654" s="158"/>
      <c r="I654" s="158"/>
      <c r="J654" s="158"/>
      <c r="K654" s="158"/>
      <c r="L654" s="159" t="str">
        <f t="shared" si="13"/>
        <v/>
      </c>
    </row>
    <row r="655" spans="2:12" x14ac:dyDescent="0.2">
      <c r="B655" s="158"/>
      <c r="C655" s="158"/>
      <c r="D655" s="158"/>
      <c r="E655" s="158"/>
      <c r="F655" s="158"/>
      <c r="G655" s="158"/>
      <c r="H655" s="158"/>
      <c r="I655" s="158"/>
      <c r="J655" s="158"/>
      <c r="K655" s="158"/>
      <c r="L655" s="159" t="str">
        <f t="shared" si="13"/>
        <v/>
      </c>
    </row>
    <row r="656" spans="2:12" x14ac:dyDescent="0.2">
      <c r="B656" s="158"/>
      <c r="C656" s="158"/>
      <c r="D656" s="158"/>
      <c r="E656" s="158"/>
      <c r="F656" s="158"/>
      <c r="G656" s="158"/>
      <c r="H656" s="158"/>
      <c r="I656" s="158"/>
      <c r="J656" s="158"/>
      <c r="K656" s="158"/>
      <c r="L656" s="159" t="str">
        <f t="shared" si="13"/>
        <v/>
      </c>
    </row>
    <row r="657" spans="2:12" x14ac:dyDescent="0.2">
      <c r="B657" s="158"/>
      <c r="C657" s="158"/>
      <c r="D657" s="158"/>
      <c r="E657" s="158"/>
      <c r="F657" s="158"/>
      <c r="G657" s="158"/>
      <c r="H657" s="158"/>
      <c r="I657" s="158"/>
      <c r="J657" s="158"/>
      <c r="K657" s="158"/>
      <c r="L657" s="159" t="str">
        <f t="shared" si="13"/>
        <v/>
      </c>
    </row>
    <row r="658" spans="2:12" x14ac:dyDescent="0.2">
      <c r="B658" s="158"/>
      <c r="C658" s="158"/>
      <c r="D658" s="158"/>
      <c r="E658" s="158"/>
      <c r="F658" s="158"/>
      <c r="G658" s="158"/>
      <c r="H658" s="158"/>
      <c r="I658" s="158"/>
      <c r="J658" s="158"/>
      <c r="K658" s="158"/>
      <c r="L658" s="159" t="str">
        <f t="shared" si="13"/>
        <v/>
      </c>
    </row>
    <row r="659" spans="2:12" x14ac:dyDescent="0.2">
      <c r="B659" s="158"/>
      <c r="C659" s="158"/>
      <c r="D659" s="158"/>
      <c r="E659" s="158"/>
      <c r="F659" s="158"/>
      <c r="G659" s="158"/>
      <c r="H659" s="158"/>
      <c r="I659" s="158"/>
      <c r="J659" s="158"/>
      <c r="K659" s="158"/>
      <c r="L659" s="159" t="str">
        <f t="shared" si="13"/>
        <v/>
      </c>
    </row>
    <row r="660" spans="2:12" x14ac:dyDescent="0.2">
      <c r="B660" s="158"/>
      <c r="C660" s="158"/>
      <c r="D660" s="158"/>
      <c r="E660" s="158"/>
      <c r="F660" s="158"/>
      <c r="G660" s="158"/>
      <c r="H660" s="158"/>
      <c r="I660" s="158"/>
      <c r="J660" s="158"/>
      <c r="K660" s="158"/>
      <c r="L660" s="159" t="str">
        <f t="shared" si="13"/>
        <v/>
      </c>
    </row>
    <row r="661" spans="2:12" x14ac:dyDescent="0.2">
      <c r="B661" s="158"/>
      <c r="C661" s="158"/>
      <c r="D661" s="158"/>
      <c r="E661" s="158"/>
      <c r="F661" s="158"/>
      <c r="G661" s="158"/>
      <c r="H661" s="158"/>
      <c r="I661" s="158"/>
      <c r="J661" s="158"/>
      <c r="K661" s="158"/>
      <c r="L661" s="159" t="str">
        <f t="shared" si="13"/>
        <v/>
      </c>
    </row>
    <row r="662" spans="2:12" x14ac:dyDescent="0.2">
      <c r="B662" s="158"/>
      <c r="C662" s="158"/>
      <c r="D662" s="158"/>
      <c r="E662" s="158"/>
      <c r="F662" s="158"/>
      <c r="G662" s="158"/>
      <c r="H662" s="158"/>
      <c r="I662" s="158"/>
      <c r="J662" s="158"/>
      <c r="K662" s="158"/>
      <c r="L662" s="159" t="str">
        <f t="shared" si="13"/>
        <v/>
      </c>
    </row>
    <row r="663" spans="2:12" x14ac:dyDescent="0.2">
      <c r="B663" s="158"/>
      <c r="C663" s="158"/>
      <c r="D663" s="158"/>
      <c r="E663" s="158"/>
      <c r="F663" s="158"/>
      <c r="G663" s="158"/>
      <c r="H663" s="158"/>
      <c r="I663" s="158"/>
      <c r="J663" s="158"/>
      <c r="K663" s="158"/>
      <c r="L663" s="159" t="str">
        <f t="shared" si="13"/>
        <v/>
      </c>
    </row>
    <row r="664" spans="2:12" x14ac:dyDescent="0.2">
      <c r="B664" s="158"/>
      <c r="C664" s="158"/>
      <c r="D664" s="158"/>
      <c r="E664" s="158"/>
      <c r="F664" s="158"/>
      <c r="G664" s="158"/>
      <c r="H664" s="158"/>
      <c r="I664" s="158"/>
      <c r="J664" s="158"/>
      <c r="K664" s="158"/>
      <c r="L664" s="159" t="str">
        <f t="shared" si="13"/>
        <v/>
      </c>
    </row>
    <row r="665" spans="2:12" x14ac:dyDescent="0.2">
      <c r="B665" s="158"/>
      <c r="C665" s="158"/>
      <c r="D665" s="158"/>
      <c r="E665" s="158"/>
      <c r="F665" s="158"/>
      <c r="G665" s="158"/>
      <c r="H665" s="158"/>
      <c r="I665" s="158"/>
      <c r="J665" s="158"/>
      <c r="K665" s="158"/>
      <c r="L665" s="159" t="str">
        <f t="shared" si="13"/>
        <v/>
      </c>
    </row>
    <row r="666" spans="2:12" x14ac:dyDescent="0.2">
      <c r="B666" s="158"/>
      <c r="C666" s="158"/>
      <c r="D666" s="158"/>
      <c r="E666" s="158"/>
      <c r="F666" s="158"/>
      <c r="G666" s="158"/>
      <c r="H666" s="158"/>
      <c r="I666" s="158"/>
      <c r="J666" s="158"/>
      <c r="K666" s="158"/>
      <c r="L666" s="159" t="str">
        <f t="shared" si="13"/>
        <v/>
      </c>
    </row>
    <row r="667" spans="2:12" x14ac:dyDescent="0.2">
      <c r="B667" s="158"/>
      <c r="C667" s="158"/>
      <c r="D667" s="158"/>
      <c r="E667" s="158"/>
      <c r="F667" s="158"/>
      <c r="G667" s="158"/>
      <c r="H667" s="158"/>
      <c r="I667" s="158"/>
      <c r="J667" s="158"/>
      <c r="K667" s="158"/>
      <c r="L667" s="159" t="str">
        <f t="shared" si="13"/>
        <v/>
      </c>
    </row>
    <row r="668" spans="2:12" x14ac:dyDescent="0.2">
      <c r="B668" s="158"/>
      <c r="C668" s="158"/>
      <c r="D668" s="158"/>
      <c r="E668" s="158"/>
      <c r="F668" s="158"/>
      <c r="G668" s="158"/>
      <c r="H668" s="158"/>
      <c r="I668" s="158"/>
      <c r="J668" s="158"/>
      <c r="K668" s="158"/>
      <c r="L668" s="159" t="str">
        <f t="shared" si="13"/>
        <v/>
      </c>
    </row>
    <row r="669" spans="2:12" x14ac:dyDescent="0.2">
      <c r="B669" s="158"/>
      <c r="C669" s="158"/>
      <c r="D669" s="158"/>
      <c r="E669" s="158"/>
      <c r="F669" s="158"/>
      <c r="G669" s="158"/>
      <c r="H669" s="158"/>
      <c r="I669" s="158"/>
      <c r="J669" s="158"/>
      <c r="K669" s="158"/>
      <c r="L669" s="159" t="str">
        <f t="shared" si="13"/>
        <v/>
      </c>
    </row>
    <row r="670" spans="2:12" x14ac:dyDescent="0.2">
      <c r="B670" s="158"/>
      <c r="C670" s="158"/>
      <c r="D670" s="158"/>
      <c r="E670" s="158"/>
      <c r="F670" s="158"/>
      <c r="G670" s="158"/>
      <c r="H670" s="158"/>
      <c r="I670" s="158"/>
      <c r="J670" s="158"/>
      <c r="K670" s="158"/>
      <c r="L670" s="159" t="str">
        <f t="shared" si="13"/>
        <v/>
      </c>
    </row>
    <row r="671" spans="2:12" x14ac:dyDescent="0.2">
      <c r="B671" s="158"/>
      <c r="C671" s="158"/>
      <c r="D671" s="158"/>
      <c r="E671" s="158"/>
      <c r="F671" s="158"/>
      <c r="G671" s="158"/>
      <c r="H671" s="158"/>
      <c r="I671" s="158"/>
      <c r="J671" s="158"/>
      <c r="K671" s="158"/>
      <c r="L671" s="159" t="str">
        <f t="shared" si="13"/>
        <v/>
      </c>
    </row>
    <row r="672" spans="2:12" x14ac:dyDescent="0.2">
      <c r="B672" s="158"/>
      <c r="C672" s="158"/>
      <c r="D672" s="158"/>
      <c r="E672" s="158"/>
      <c r="F672" s="158"/>
      <c r="G672" s="158"/>
      <c r="H672" s="158"/>
      <c r="I672" s="158"/>
      <c r="J672" s="158"/>
      <c r="K672" s="158"/>
      <c r="L672" s="159" t="str">
        <f t="shared" si="13"/>
        <v/>
      </c>
    </row>
    <row r="673" spans="2:12" x14ac:dyDescent="0.2">
      <c r="B673" s="158"/>
      <c r="C673" s="158"/>
      <c r="D673" s="158"/>
      <c r="E673" s="158"/>
      <c r="F673" s="158"/>
      <c r="G673" s="158"/>
      <c r="H673" s="158"/>
      <c r="I673" s="158"/>
      <c r="J673" s="158"/>
      <c r="K673" s="158"/>
      <c r="L673" s="159" t="str">
        <f t="shared" si="13"/>
        <v/>
      </c>
    </row>
    <row r="674" spans="2:12" x14ac:dyDescent="0.2">
      <c r="B674" s="158"/>
      <c r="C674" s="158"/>
      <c r="D674" s="158"/>
      <c r="E674" s="158"/>
      <c r="F674" s="158"/>
      <c r="G674" s="158"/>
      <c r="H674" s="158"/>
      <c r="I674" s="158"/>
      <c r="J674" s="158"/>
      <c r="K674" s="158"/>
      <c r="L674" s="159" t="str">
        <f t="shared" si="13"/>
        <v/>
      </c>
    </row>
    <row r="675" spans="2:12" x14ac:dyDescent="0.2">
      <c r="B675" s="158"/>
      <c r="C675" s="158"/>
      <c r="D675" s="158"/>
      <c r="E675" s="158"/>
      <c r="F675" s="158"/>
      <c r="G675" s="158"/>
      <c r="H675" s="158"/>
      <c r="I675" s="158"/>
      <c r="J675" s="158"/>
      <c r="K675" s="158"/>
      <c r="L675" s="159" t="str">
        <f t="shared" si="13"/>
        <v/>
      </c>
    </row>
    <row r="676" spans="2:12" x14ac:dyDescent="0.2">
      <c r="B676" s="158"/>
      <c r="C676" s="158"/>
      <c r="D676" s="158"/>
      <c r="E676" s="158"/>
      <c r="F676" s="158"/>
      <c r="G676" s="158"/>
      <c r="H676" s="158"/>
      <c r="I676" s="158"/>
      <c r="J676" s="158"/>
      <c r="K676" s="158"/>
      <c r="L676" s="159" t="str">
        <f t="shared" si="13"/>
        <v/>
      </c>
    </row>
    <row r="677" spans="2:12" x14ac:dyDescent="0.2">
      <c r="B677" s="158"/>
      <c r="C677" s="158"/>
      <c r="D677" s="158"/>
      <c r="E677" s="158"/>
      <c r="F677" s="158"/>
      <c r="G677" s="158"/>
      <c r="H677" s="158"/>
      <c r="I677" s="158"/>
      <c r="J677" s="158"/>
      <c r="K677" s="158"/>
      <c r="L677" s="159" t="str">
        <f t="shared" si="13"/>
        <v/>
      </c>
    </row>
    <row r="678" spans="2:12" x14ac:dyDescent="0.2">
      <c r="B678" s="158"/>
      <c r="C678" s="158"/>
      <c r="D678" s="158"/>
      <c r="E678" s="158"/>
      <c r="F678" s="158"/>
      <c r="G678" s="158"/>
      <c r="H678" s="158"/>
      <c r="I678" s="158"/>
      <c r="J678" s="158"/>
      <c r="K678" s="158"/>
      <c r="L678" s="159" t="str">
        <f t="shared" si="13"/>
        <v/>
      </c>
    </row>
    <row r="679" spans="2:12" x14ac:dyDescent="0.2">
      <c r="B679" s="158"/>
      <c r="C679" s="158"/>
      <c r="D679" s="158"/>
      <c r="E679" s="158"/>
      <c r="F679" s="158"/>
      <c r="G679" s="158"/>
      <c r="H679" s="158"/>
      <c r="I679" s="158"/>
      <c r="J679" s="158"/>
      <c r="K679" s="158"/>
      <c r="L679" s="159" t="str">
        <f t="shared" si="13"/>
        <v/>
      </c>
    </row>
    <row r="680" spans="2:12" x14ac:dyDescent="0.2">
      <c r="B680" s="158"/>
      <c r="C680" s="158"/>
      <c r="D680" s="158"/>
      <c r="E680" s="158"/>
      <c r="F680" s="158"/>
      <c r="G680" s="158"/>
      <c r="H680" s="158"/>
      <c r="I680" s="158"/>
      <c r="J680" s="158"/>
      <c r="K680" s="158"/>
      <c r="L680" s="159" t="str">
        <f t="shared" si="13"/>
        <v/>
      </c>
    </row>
    <row r="681" spans="2:12" x14ac:dyDescent="0.2">
      <c r="B681" s="158"/>
      <c r="C681" s="158"/>
      <c r="D681" s="158"/>
      <c r="E681" s="158"/>
      <c r="F681" s="158"/>
      <c r="G681" s="158"/>
      <c r="H681" s="158"/>
      <c r="I681" s="158"/>
      <c r="J681" s="158"/>
      <c r="K681" s="158"/>
      <c r="L681" s="159" t="str">
        <f t="shared" si="13"/>
        <v/>
      </c>
    </row>
    <row r="682" spans="2:12" x14ac:dyDescent="0.2">
      <c r="B682" s="158"/>
      <c r="C682" s="158"/>
      <c r="D682" s="158"/>
      <c r="E682" s="158"/>
      <c r="F682" s="158"/>
      <c r="G682" s="158"/>
      <c r="H682" s="158"/>
      <c r="I682" s="158"/>
      <c r="J682" s="158"/>
      <c r="K682" s="158"/>
      <c r="L682" s="159" t="str">
        <f t="shared" si="13"/>
        <v/>
      </c>
    </row>
    <row r="683" spans="2:12" x14ac:dyDescent="0.2">
      <c r="B683" s="158"/>
      <c r="C683" s="158"/>
      <c r="D683" s="158"/>
      <c r="E683" s="158"/>
      <c r="F683" s="158"/>
      <c r="G683" s="158"/>
      <c r="H683" s="158"/>
      <c r="I683" s="158"/>
      <c r="J683" s="158"/>
      <c r="K683" s="158"/>
      <c r="L683" s="159" t="str">
        <f t="shared" si="13"/>
        <v/>
      </c>
    </row>
    <row r="684" spans="2:12" x14ac:dyDescent="0.2">
      <c r="B684" s="158"/>
      <c r="C684" s="158"/>
      <c r="D684" s="158"/>
      <c r="E684" s="158"/>
      <c r="F684" s="158"/>
      <c r="G684" s="158"/>
      <c r="H684" s="158"/>
      <c r="I684" s="158"/>
      <c r="J684" s="158"/>
      <c r="K684" s="158"/>
      <c r="L684" s="159" t="str">
        <f t="shared" si="13"/>
        <v/>
      </c>
    </row>
    <row r="685" spans="2:12" x14ac:dyDescent="0.2">
      <c r="B685" s="158"/>
      <c r="C685" s="158"/>
      <c r="D685" s="158"/>
      <c r="E685" s="158"/>
      <c r="F685" s="158"/>
      <c r="G685" s="158"/>
      <c r="H685" s="158"/>
      <c r="I685" s="158"/>
      <c r="J685" s="158"/>
      <c r="K685" s="158"/>
      <c r="L685" s="159" t="str">
        <f t="shared" si="13"/>
        <v/>
      </c>
    </row>
    <row r="686" spans="2:12" x14ac:dyDescent="0.2">
      <c r="B686" s="158"/>
      <c r="C686" s="158"/>
      <c r="D686" s="158"/>
      <c r="E686" s="158"/>
      <c r="F686" s="158"/>
      <c r="G686" s="158"/>
      <c r="H686" s="158"/>
      <c r="I686" s="158"/>
      <c r="J686" s="158"/>
      <c r="K686" s="158"/>
      <c r="L686" s="159" t="str">
        <f t="shared" si="13"/>
        <v/>
      </c>
    </row>
    <row r="687" spans="2:12" x14ac:dyDescent="0.2">
      <c r="B687" s="158"/>
      <c r="C687" s="158"/>
      <c r="D687" s="158"/>
      <c r="E687" s="158"/>
      <c r="F687" s="158"/>
      <c r="G687" s="158"/>
      <c r="H687" s="158"/>
      <c r="I687" s="158"/>
      <c r="J687" s="158"/>
      <c r="K687" s="158"/>
      <c r="L687" s="159" t="str">
        <f t="shared" si="13"/>
        <v/>
      </c>
    </row>
    <row r="688" spans="2:12" x14ac:dyDescent="0.2">
      <c r="B688" s="158"/>
      <c r="C688" s="158"/>
      <c r="D688" s="158"/>
      <c r="E688" s="158"/>
      <c r="F688" s="158"/>
      <c r="G688" s="158"/>
      <c r="H688" s="158"/>
      <c r="I688" s="158"/>
      <c r="J688" s="158"/>
      <c r="K688" s="158"/>
      <c r="L688" s="159" t="str">
        <f t="shared" si="13"/>
        <v/>
      </c>
    </row>
    <row r="689" spans="2:12" x14ac:dyDescent="0.2">
      <c r="B689" s="158"/>
      <c r="C689" s="158"/>
      <c r="D689" s="158"/>
      <c r="E689" s="158"/>
      <c r="F689" s="158"/>
      <c r="G689" s="158"/>
      <c r="H689" s="158"/>
      <c r="I689" s="158"/>
      <c r="J689" s="158"/>
      <c r="K689" s="158"/>
      <c r="L689" s="159" t="str">
        <f t="shared" si="13"/>
        <v/>
      </c>
    </row>
    <row r="690" spans="2:12" x14ac:dyDescent="0.2">
      <c r="B690" s="158"/>
      <c r="C690" s="158"/>
      <c r="D690" s="158"/>
      <c r="E690" s="158"/>
      <c r="F690" s="158"/>
      <c r="G690" s="158"/>
      <c r="H690" s="158"/>
      <c r="I690" s="158"/>
      <c r="J690" s="158"/>
      <c r="K690" s="158"/>
      <c r="L690" s="159" t="str">
        <f t="shared" si="13"/>
        <v/>
      </c>
    </row>
    <row r="691" spans="2:12" x14ac:dyDescent="0.2">
      <c r="B691" s="158"/>
      <c r="C691" s="158"/>
      <c r="D691" s="158"/>
      <c r="E691" s="158"/>
      <c r="F691" s="158"/>
      <c r="G691" s="158"/>
      <c r="H691" s="158"/>
      <c r="I691" s="158"/>
      <c r="J691" s="158"/>
      <c r="K691" s="158"/>
      <c r="L691" s="159" t="str">
        <f t="shared" si="13"/>
        <v/>
      </c>
    </row>
    <row r="692" spans="2:12" x14ac:dyDescent="0.2">
      <c r="B692" s="158"/>
      <c r="C692" s="158"/>
      <c r="D692" s="158"/>
      <c r="E692" s="158"/>
      <c r="F692" s="158"/>
      <c r="G692" s="158"/>
      <c r="H692" s="158"/>
      <c r="I692" s="158"/>
      <c r="J692" s="158"/>
      <c r="K692" s="158"/>
      <c r="L692" s="159" t="str">
        <f t="shared" si="13"/>
        <v/>
      </c>
    </row>
    <row r="693" spans="2:12" x14ac:dyDescent="0.2">
      <c r="B693" s="158"/>
      <c r="C693" s="158"/>
      <c r="D693" s="158"/>
      <c r="E693" s="158"/>
      <c r="F693" s="158"/>
      <c r="G693" s="158"/>
      <c r="H693" s="158"/>
      <c r="I693" s="158"/>
      <c r="J693" s="158"/>
      <c r="K693" s="158"/>
      <c r="L693" s="159" t="str">
        <f t="shared" si="13"/>
        <v/>
      </c>
    </row>
    <row r="694" spans="2:12" x14ac:dyDescent="0.2">
      <c r="B694" s="158"/>
      <c r="C694" s="158"/>
      <c r="D694" s="158"/>
      <c r="E694" s="158"/>
      <c r="F694" s="158"/>
      <c r="G694" s="158"/>
      <c r="H694" s="158"/>
      <c r="I694" s="158"/>
      <c r="J694" s="158"/>
      <c r="K694" s="158"/>
      <c r="L694" s="159" t="str">
        <f t="shared" si="13"/>
        <v/>
      </c>
    </row>
    <row r="695" spans="2:12" x14ac:dyDescent="0.2">
      <c r="B695" s="158"/>
      <c r="C695" s="158"/>
      <c r="D695" s="158"/>
      <c r="E695" s="158"/>
      <c r="F695" s="158"/>
      <c r="G695" s="158"/>
      <c r="H695" s="158"/>
      <c r="I695" s="158"/>
      <c r="J695" s="158"/>
      <c r="K695" s="158"/>
      <c r="L695" s="159" t="str">
        <f t="shared" si="13"/>
        <v/>
      </c>
    </row>
    <row r="696" spans="2:12" x14ac:dyDescent="0.2">
      <c r="B696" s="158"/>
      <c r="C696" s="158"/>
      <c r="D696" s="158"/>
      <c r="E696" s="158"/>
      <c r="F696" s="158"/>
      <c r="G696" s="158"/>
      <c r="H696" s="158"/>
      <c r="I696" s="158"/>
      <c r="J696" s="158"/>
      <c r="K696" s="158"/>
      <c r="L696" s="159" t="str">
        <f t="shared" si="13"/>
        <v/>
      </c>
    </row>
    <row r="697" spans="2:12" x14ac:dyDescent="0.2">
      <c r="B697" s="158"/>
      <c r="C697" s="158"/>
      <c r="D697" s="158"/>
      <c r="E697" s="158"/>
      <c r="F697" s="158"/>
      <c r="G697" s="158"/>
      <c r="H697" s="158"/>
      <c r="I697" s="158"/>
      <c r="J697" s="158"/>
      <c r="K697" s="158"/>
      <c r="L697" s="159" t="str">
        <f t="shared" si="13"/>
        <v/>
      </c>
    </row>
    <row r="698" spans="2:12" x14ac:dyDescent="0.2">
      <c r="B698" s="158"/>
      <c r="C698" s="158"/>
      <c r="D698" s="158"/>
      <c r="E698" s="158"/>
      <c r="F698" s="158"/>
      <c r="G698" s="158"/>
      <c r="H698" s="158"/>
      <c r="I698" s="158"/>
      <c r="J698" s="158"/>
      <c r="K698" s="158"/>
      <c r="L698" s="159" t="str">
        <f t="shared" si="13"/>
        <v/>
      </c>
    </row>
    <row r="699" spans="2:12" x14ac:dyDescent="0.2">
      <c r="B699" s="158"/>
      <c r="C699" s="158"/>
      <c r="D699" s="158"/>
      <c r="E699" s="158"/>
      <c r="F699" s="158"/>
      <c r="G699" s="158"/>
      <c r="H699" s="158"/>
      <c r="I699" s="158"/>
      <c r="J699" s="158"/>
      <c r="K699" s="158"/>
      <c r="L699" s="159" t="str">
        <f t="shared" si="13"/>
        <v/>
      </c>
    </row>
    <row r="700" spans="2:12" x14ac:dyDescent="0.2">
      <c r="B700" s="158"/>
      <c r="C700" s="158"/>
      <c r="D700" s="158"/>
      <c r="E700" s="158"/>
      <c r="F700" s="158"/>
      <c r="G700" s="158"/>
      <c r="H700" s="158"/>
      <c r="I700" s="158"/>
      <c r="J700" s="158"/>
      <c r="K700" s="158"/>
      <c r="L700" s="159" t="str">
        <f t="shared" si="13"/>
        <v/>
      </c>
    </row>
    <row r="701" spans="2:12" x14ac:dyDescent="0.2">
      <c r="B701" s="158"/>
      <c r="C701" s="158"/>
      <c r="D701" s="158"/>
      <c r="E701" s="158"/>
      <c r="F701" s="158"/>
      <c r="G701" s="158"/>
      <c r="H701" s="158"/>
      <c r="I701" s="158"/>
      <c r="J701" s="158"/>
      <c r="K701" s="158"/>
      <c r="L701" s="159" t="str">
        <f t="shared" si="13"/>
        <v/>
      </c>
    </row>
    <row r="702" spans="2:12" x14ac:dyDescent="0.2">
      <c r="B702" s="158"/>
      <c r="C702" s="158"/>
      <c r="D702" s="158"/>
      <c r="E702" s="158"/>
      <c r="F702" s="158"/>
      <c r="G702" s="158"/>
      <c r="H702" s="158"/>
      <c r="I702" s="158"/>
      <c r="J702" s="158"/>
      <c r="K702" s="158"/>
      <c r="L702" s="159" t="str">
        <f t="shared" si="13"/>
        <v/>
      </c>
    </row>
    <row r="703" spans="2:12" x14ac:dyDescent="0.2">
      <c r="B703" s="158"/>
      <c r="C703" s="158"/>
      <c r="D703" s="158"/>
      <c r="E703" s="158"/>
      <c r="F703" s="158"/>
      <c r="G703" s="158"/>
      <c r="H703" s="158"/>
      <c r="I703" s="158"/>
      <c r="J703" s="158"/>
      <c r="K703" s="158"/>
      <c r="L703" s="159" t="str">
        <f t="shared" si="13"/>
        <v/>
      </c>
    </row>
    <row r="704" spans="2:12" x14ac:dyDescent="0.2">
      <c r="B704" s="158"/>
      <c r="C704" s="158"/>
      <c r="D704" s="158"/>
      <c r="E704" s="158"/>
      <c r="F704" s="158"/>
      <c r="G704" s="158"/>
      <c r="H704" s="158"/>
      <c r="I704" s="158"/>
      <c r="J704" s="158"/>
      <c r="K704" s="158"/>
      <c r="L704" s="159" t="str">
        <f t="shared" si="13"/>
        <v/>
      </c>
    </row>
    <row r="705" spans="2:12" x14ac:dyDescent="0.2">
      <c r="B705" s="158"/>
      <c r="C705" s="158"/>
      <c r="D705" s="158"/>
      <c r="E705" s="158"/>
      <c r="F705" s="158"/>
      <c r="G705" s="158"/>
      <c r="H705" s="158"/>
      <c r="I705" s="158"/>
      <c r="J705" s="158"/>
      <c r="K705" s="158"/>
      <c r="L705" s="159" t="str">
        <f t="shared" si="13"/>
        <v/>
      </c>
    </row>
    <row r="706" spans="2:12" x14ac:dyDescent="0.2">
      <c r="B706" s="158"/>
      <c r="C706" s="158"/>
      <c r="D706" s="158"/>
      <c r="E706" s="158"/>
      <c r="F706" s="158"/>
      <c r="G706" s="158"/>
      <c r="H706" s="158"/>
      <c r="I706" s="158"/>
      <c r="J706" s="158"/>
      <c r="K706" s="158"/>
      <c r="L706" s="159" t="str">
        <f t="shared" si="13"/>
        <v/>
      </c>
    </row>
    <row r="707" spans="2:12" x14ac:dyDescent="0.2">
      <c r="B707" s="158"/>
      <c r="C707" s="158"/>
      <c r="D707" s="158"/>
      <c r="E707" s="158"/>
      <c r="F707" s="158"/>
      <c r="G707" s="158"/>
      <c r="H707" s="158"/>
      <c r="I707" s="158"/>
      <c r="J707" s="158"/>
      <c r="K707" s="158"/>
      <c r="L707" s="159" t="str">
        <f t="shared" si="13"/>
        <v/>
      </c>
    </row>
    <row r="708" spans="2:12" x14ac:dyDescent="0.2">
      <c r="B708" s="158"/>
      <c r="C708" s="158"/>
      <c r="D708" s="158"/>
      <c r="E708" s="158"/>
      <c r="F708" s="158"/>
      <c r="G708" s="158"/>
      <c r="H708" s="158"/>
      <c r="I708" s="158"/>
      <c r="J708" s="158"/>
      <c r="K708" s="158"/>
      <c r="L708" s="159" t="str">
        <f t="shared" ref="L708:L771" si="14">IF(E708="","",IF(E708&lt;F708,PROPER(E708)&amp;" &amp; "&amp;PROPER(F708),PROPER(F708)&amp;" &amp; "&amp;PROPER(E708)))</f>
        <v/>
      </c>
    </row>
    <row r="709" spans="2:12" x14ac:dyDescent="0.2">
      <c r="B709" s="158"/>
      <c r="C709" s="158"/>
      <c r="D709" s="158"/>
      <c r="E709" s="158"/>
      <c r="F709" s="158"/>
      <c r="G709" s="158"/>
      <c r="H709" s="158"/>
      <c r="I709" s="158"/>
      <c r="J709" s="158"/>
      <c r="K709" s="158"/>
      <c r="L709" s="159" t="str">
        <f t="shared" si="14"/>
        <v/>
      </c>
    </row>
    <row r="710" spans="2:12" x14ac:dyDescent="0.2">
      <c r="B710" s="158"/>
      <c r="C710" s="158"/>
      <c r="D710" s="158"/>
      <c r="E710" s="158"/>
      <c r="F710" s="158"/>
      <c r="G710" s="158"/>
      <c r="H710" s="158"/>
      <c r="I710" s="158"/>
      <c r="J710" s="158"/>
      <c r="K710" s="158"/>
      <c r="L710" s="159" t="str">
        <f t="shared" si="14"/>
        <v/>
      </c>
    </row>
    <row r="711" spans="2:12" x14ac:dyDescent="0.2">
      <c r="B711" s="158"/>
      <c r="C711" s="158"/>
      <c r="D711" s="158"/>
      <c r="E711" s="158"/>
      <c r="F711" s="158"/>
      <c r="G711" s="158"/>
      <c r="H711" s="158"/>
      <c r="I711" s="158"/>
      <c r="J711" s="158"/>
      <c r="K711" s="158"/>
      <c r="L711" s="159" t="str">
        <f t="shared" si="14"/>
        <v/>
      </c>
    </row>
    <row r="712" spans="2:12" x14ac:dyDescent="0.2">
      <c r="B712" s="158"/>
      <c r="C712" s="158"/>
      <c r="D712" s="158"/>
      <c r="E712" s="158"/>
      <c r="F712" s="158"/>
      <c r="G712" s="158"/>
      <c r="H712" s="158"/>
      <c r="I712" s="158"/>
      <c r="J712" s="158"/>
      <c r="K712" s="158"/>
      <c r="L712" s="159" t="str">
        <f t="shared" si="14"/>
        <v/>
      </c>
    </row>
    <row r="713" spans="2:12" x14ac:dyDescent="0.2">
      <c r="B713" s="158"/>
      <c r="C713" s="158"/>
      <c r="D713" s="158"/>
      <c r="E713" s="158"/>
      <c r="F713" s="158"/>
      <c r="G713" s="158"/>
      <c r="H713" s="158"/>
      <c r="I713" s="158"/>
      <c r="J713" s="158"/>
      <c r="K713" s="158"/>
      <c r="L713" s="159" t="str">
        <f t="shared" si="14"/>
        <v/>
      </c>
    </row>
    <row r="714" spans="2:12" x14ac:dyDescent="0.2">
      <c r="B714" s="158"/>
      <c r="C714" s="158"/>
      <c r="D714" s="158"/>
      <c r="E714" s="158"/>
      <c r="F714" s="158"/>
      <c r="G714" s="158"/>
      <c r="H714" s="158"/>
      <c r="I714" s="158"/>
      <c r="J714" s="158"/>
      <c r="K714" s="158"/>
      <c r="L714" s="159" t="str">
        <f t="shared" si="14"/>
        <v/>
      </c>
    </row>
    <row r="715" spans="2:12" x14ac:dyDescent="0.2">
      <c r="B715" s="158"/>
      <c r="C715" s="158"/>
      <c r="D715" s="158"/>
      <c r="E715" s="158"/>
      <c r="F715" s="158"/>
      <c r="G715" s="158"/>
      <c r="H715" s="158"/>
      <c r="I715" s="158"/>
      <c r="J715" s="158"/>
      <c r="K715" s="158"/>
      <c r="L715" s="159" t="str">
        <f t="shared" si="14"/>
        <v/>
      </c>
    </row>
    <row r="716" spans="2:12" x14ac:dyDescent="0.2">
      <c r="B716" s="158"/>
      <c r="C716" s="158"/>
      <c r="D716" s="158"/>
      <c r="E716" s="158"/>
      <c r="F716" s="158"/>
      <c r="G716" s="158"/>
      <c r="H716" s="158"/>
      <c r="I716" s="158"/>
      <c r="J716" s="158"/>
      <c r="K716" s="158"/>
      <c r="L716" s="159" t="str">
        <f t="shared" si="14"/>
        <v/>
      </c>
    </row>
    <row r="717" spans="2:12" x14ac:dyDescent="0.2">
      <c r="B717" s="158"/>
      <c r="C717" s="158"/>
      <c r="D717" s="158"/>
      <c r="E717" s="158"/>
      <c r="F717" s="158"/>
      <c r="G717" s="158"/>
      <c r="H717" s="158"/>
      <c r="I717" s="158"/>
      <c r="J717" s="158"/>
      <c r="K717" s="158"/>
      <c r="L717" s="159" t="str">
        <f t="shared" si="14"/>
        <v/>
      </c>
    </row>
    <row r="718" spans="2:12" x14ac:dyDescent="0.2">
      <c r="B718" s="158"/>
      <c r="C718" s="158"/>
      <c r="D718" s="158"/>
      <c r="E718" s="158"/>
      <c r="F718" s="158"/>
      <c r="G718" s="158"/>
      <c r="H718" s="158"/>
      <c r="I718" s="158"/>
      <c r="J718" s="158"/>
      <c r="K718" s="158"/>
      <c r="L718" s="159" t="str">
        <f t="shared" si="14"/>
        <v/>
      </c>
    </row>
    <row r="719" spans="2:12" x14ac:dyDescent="0.2">
      <c r="B719" s="158"/>
      <c r="C719" s="158"/>
      <c r="D719" s="158"/>
      <c r="E719" s="158"/>
      <c r="F719" s="158"/>
      <c r="G719" s="158"/>
      <c r="H719" s="158"/>
      <c r="I719" s="158"/>
      <c r="J719" s="158"/>
      <c r="K719" s="158"/>
      <c r="L719" s="159" t="str">
        <f t="shared" si="14"/>
        <v/>
      </c>
    </row>
    <row r="720" spans="2:12" x14ac:dyDescent="0.2">
      <c r="B720" s="158"/>
      <c r="C720" s="158"/>
      <c r="D720" s="158"/>
      <c r="E720" s="158"/>
      <c r="F720" s="158"/>
      <c r="G720" s="158"/>
      <c r="H720" s="158"/>
      <c r="I720" s="158"/>
      <c r="J720" s="158"/>
      <c r="K720" s="158"/>
      <c r="L720" s="159" t="str">
        <f t="shared" si="14"/>
        <v/>
      </c>
    </row>
    <row r="721" spans="2:12" x14ac:dyDescent="0.2">
      <c r="B721" s="158"/>
      <c r="C721" s="158"/>
      <c r="D721" s="158"/>
      <c r="E721" s="158"/>
      <c r="F721" s="158"/>
      <c r="G721" s="158"/>
      <c r="H721" s="158"/>
      <c r="I721" s="158"/>
      <c r="J721" s="158"/>
      <c r="K721" s="158"/>
      <c r="L721" s="159" t="str">
        <f t="shared" si="14"/>
        <v/>
      </c>
    </row>
    <row r="722" spans="2:12" x14ac:dyDescent="0.2">
      <c r="B722" s="158"/>
      <c r="C722" s="158"/>
      <c r="D722" s="158"/>
      <c r="E722" s="158"/>
      <c r="F722" s="158"/>
      <c r="G722" s="158"/>
      <c r="H722" s="158"/>
      <c r="I722" s="158"/>
      <c r="J722" s="158"/>
      <c r="K722" s="158"/>
      <c r="L722" s="159" t="str">
        <f t="shared" si="14"/>
        <v/>
      </c>
    </row>
    <row r="723" spans="2:12" x14ac:dyDescent="0.2">
      <c r="B723" s="158"/>
      <c r="C723" s="158"/>
      <c r="D723" s="158"/>
      <c r="E723" s="158"/>
      <c r="F723" s="158"/>
      <c r="G723" s="158"/>
      <c r="H723" s="158"/>
      <c r="I723" s="158"/>
      <c r="J723" s="158"/>
      <c r="K723" s="158"/>
      <c r="L723" s="159" t="str">
        <f t="shared" si="14"/>
        <v/>
      </c>
    </row>
    <row r="724" spans="2:12" x14ac:dyDescent="0.2">
      <c r="B724" s="158"/>
      <c r="C724" s="158"/>
      <c r="D724" s="158"/>
      <c r="E724" s="158"/>
      <c r="F724" s="158"/>
      <c r="G724" s="158"/>
      <c r="H724" s="158"/>
      <c r="I724" s="158"/>
      <c r="J724" s="158"/>
      <c r="K724" s="158"/>
      <c r="L724" s="159" t="str">
        <f t="shared" si="14"/>
        <v/>
      </c>
    </row>
    <row r="725" spans="2:12" x14ac:dyDescent="0.2">
      <c r="B725" s="158"/>
      <c r="C725" s="158"/>
      <c r="D725" s="158"/>
      <c r="E725" s="158"/>
      <c r="F725" s="158"/>
      <c r="G725" s="158"/>
      <c r="H725" s="158"/>
      <c r="I725" s="158"/>
      <c r="J725" s="158"/>
      <c r="K725" s="158"/>
      <c r="L725" s="159" t="str">
        <f t="shared" si="14"/>
        <v/>
      </c>
    </row>
    <row r="726" spans="2:12" x14ac:dyDescent="0.2">
      <c r="B726" s="158"/>
      <c r="C726" s="158"/>
      <c r="D726" s="158"/>
      <c r="E726" s="158"/>
      <c r="F726" s="158"/>
      <c r="G726" s="158"/>
      <c r="H726" s="158"/>
      <c r="I726" s="158"/>
      <c r="J726" s="158"/>
      <c r="K726" s="158"/>
      <c r="L726" s="159" t="str">
        <f t="shared" si="14"/>
        <v/>
      </c>
    </row>
    <row r="727" spans="2:12" x14ac:dyDescent="0.2">
      <c r="B727" s="158"/>
      <c r="C727" s="158"/>
      <c r="D727" s="158"/>
      <c r="E727" s="158"/>
      <c r="F727" s="158"/>
      <c r="G727" s="158"/>
      <c r="H727" s="158"/>
      <c r="I727" s="158"/>
      <c r="J727" s="158"/>
      <c r="K727" s="158"/>
      <c r="L727" s="159" t="str">
        <f t="shared" si="14"/>
        <v/>
      </c>
    </row>
    <row r="728" spans="2:12" x14ac:dyDescent="0.2">
      <c r="B728" s="158"/>
      <c r="C728" s="158"/>
      <c r="D728" s="158"/>
      <c r="E728" s="158"/>
      <c r="F728" s="158"/>
      <c r="G728" s="158"/>
      <c r="H728" s="158"/>
      <c r="I728" s="158"/>
      <c r="J728" s="158"/>
      <c r="K728" s="158"/>
      <c r="L728" s="159" t="str">
        <f t="shared" si="14"/>
        <v/>
      </c>
    </row>
    <row r="729" spans="2:12" x14ac:dyDescent="0.2">
      <c r="B729" s="158"/>
      <c r="C729" s="158"/>
      <c r="D729" s="158"/>
      <c r="E729" s="158"/>
      <c r="F729" s="158"/>
      <c r="G729" s="158"/>
      <c r="H729" s="158"/>
      <c r="I729" s="158"/>
      <c r="J729" s="158"/>
      <c r="K729" s="158"/>
      <c r="L729" s="159" t="str">
        <f t="shared" si="14"/>
        <v/>
      </c>
    </row>
    <row r="730" spans="2:12" x14ac:dyDescent="0.2">
      <c r="B730" s="158"/>
      <c r="C730" s="158"/>
      <c r="D730" s="158"/>
      <c r="E730" s="158"/>
      <c r="F730" s="158"/>
      <c r="G730" s="158"/>
      <c r="H730" s="158"/>
      <c r="I730" s="158"/>
      <c r="J730" s="158"/>
      <c r="K730" s="158"/>
      <c r="L730" s="159" t="str">
        <f t="shared" si="14"/>
        <v/>
      </c>
    </row>
    <row r="731" spans="2:12" x14ac:dyDescent="0.2">
      <c r="B731" s="158"/>
      <c r="C731" s="158"/>
      <c r="D731" s="158"/>
      <c r="E731" s="158"/>
      <c r="F731" s="158"/>
      <c r="G731" s="158"/>
      <c r="H731" s="158"/>
      <c r="I731" s="158"/>
      <c r="J731" s="158"/>
      <c r="K731" s="158"/>
      <c r="L731" s="159" t="str">
        <f t="shared" si="14"/>
        <v/>
      </c>
    </row>
    <row r="732" spans="2:12" x14ac:dyDescent="0.2">
      <c r="B732" s="158"/>
      <c r="C732" s="158"/>
      <c r="D732" s="158"/>
      <c r="E732" s="158"/>
      <c r="F732" s="158"/>
      <c r="G732" s="158"/>
      <c r="H732" s="158"/>
      <c r="I732" s="158"/>
      <c r="J732" s="158"/>
      <c r="K732" s="158"/>
      <c r="L732" s="159" t="str">
        <f t="shared" si="14"/>
        <v/>
      </c>
    </row>
    <row r="733" spans="2:12" x14ac:dyDescent="0.2">
      <c r="B733" s="158"/>
      <c r="C733" s="158"/>
      <c r="D733" s="158"/>
      <c r="E733" s="158"/>
      <c r="F733" s="158"/>
      <c r="G733" s="158"/>
      <c r="H733" s="158"/>
      <c r="I733" s="158"/>
      <c r="J733" s="158"/>
      <c r="K733" s="158"/>
      <c r="L733" s="159" t="str">
        <f t="shared" si="14"/>
        <v/>
      </c>
    </row>
    <row r="734" spans="2:12" x14ac:dyDescent="0.2">
      <c r="B734" s="158"/>
      <c r="C734" s="158"/>
      <c r="D734" s="158"/>
      <c r="E734" s="158"/>
      <c r="F734" s="158"/>
      <c r="G734" s="158"/>
      <c r="H734" s="158"/>
      <c r="I734" s="158"/>
      <c r="J734" s="158"/>
      <c r="K734" s="158"/>
      <c r="L734" s="159" t="str">
        <f t="shared" si="14"/>
        <v/>
      </c>
    </row>
    <row r="735" spans="2:12" x14ac:dyDescent="0.2">
      <c r="B735" s="158"/>
      <c r="C735" s="158"/>
      <c r="D735" s="158"/>
      <c r="E735" s="158"/>
      <c r="F735" s="158"/>
      <c r="G735" s="158"/>
      <c r="H735" s="158"/>
      <c r="I735" s="158"/>
      <c r="J735" s="158"/>
      <c r="K735" s="158"/>
      <c r="L735" s="159" t="str">
        <f t="shared" si="14"/>
        <v/>
      </c>
    </row>
    <row r="736" spans="2:12" x14ac:dyDescent="0.2">
      <c r="B736" s="158"/>
      <c r="C736" s="158"/>
      <c r="D736" s="158"/>
      <c r="E736" s="158"/>
      <c r="F736" s="158"/>
      <c r="G736" s="158"/>
      <c r="H736" s="158"/>
      <c r="I736" s="158"/>
      <c r="J736" s="158"/>
      <c r="K736" s="158"/>
      <c r="L736" s="159" t="str">
        <f t="shared" si="14"/>
        <v/>
      </c>
    </row>
    <row r="737" spans="2:12" x14ac:dyDescent="0.2">
      <c r="B737" s="158"/>
      <c r="C737" s="158"/>
      <c r="D737" s="158"/>
      <c r="E737" s="158"/>
      <c r="F737" s="158"/>
      <c r="G737" s="158"/>
      <c r="H737" s="158"/>
      <c r="I737" s="158"/>
      <c r="J737" s="158"/>
      <c r="K737" s="158"/>
      <c r="L737" s="159" t="str">
        <f t="shared" si="14"/>
        <v/>
      </c>
    </row>
    <row r="738" spans="2:12" x14ac:dyDescent="0.2">
      <c r="B738" s="158"/>
      <c r="C738" s="158"/>
      <c r="D738" s="158"/>
      <c r="E738" s="158"/>
      <c r="F738" s="158"/>
      <c r="G738" s="158"/>
      <c r="H738" s="158"/>
      <c r="I738" s="158"/>
      <c r="J738" s="158"/>
      <c r="K738" s="158"/>
      <c r="L738" s="159" t="str">
        <f t="shared" si="14"/>
        <v/>
      </c>
    </row>
    <row r="739" spans="2:12" x14ac:dyDescent="0.2">
      <c r="B739" s="158"/>
      <c r="C739" s="158"/>
      <c r="D739" s="158"/>
      <c r="E739" s="158"/>
      <c r="F739" s="158"/>
      <c r="G739" s="158"/>
      <c r="H739" s="158"/>
      <c r="I739" s="158"/>
      <c r="J739" s="158"/>
      <c r="K739" s="158"/>
      <c r="L739" s="159" t="str">
        <f t="shared" si="14"/>
        <v/>
      </c>
    </row>
    <row r="740" spans="2:12" x14ac:dyDescent="0.2">
      <c r="B740" s="158"/>
      <c r="C740" s="158"/>
      <c r="D740" s="158"/>
      <c r="E740" s="158"/>
      <c r="F740" s="158"/>
      <c r="G740" s="158"/>
      <c r="H740" s="158"/>
      <c r="I740" s="158"/>
      <c r="J740" s="158"/>
      <c r="K740" s="158"/>
      <c r="L740" s="159" t="str">
        <f t="shared" si="14"/>
        <v/>
      </c>
    </row>
    <row r="741" spans="2:12" x14ac:dyDescent="0.2">
      <c r="B741" s="158"/>
      <c r="C741" s="158"/>
      <c r="D741" s="158"/>
      <c r="E741" s="158"/>
      <c r="F741" s="158"/>
      <c r="G741" s="158"/>
      <c r="H741" s="158"/>
      <c r="I741" s="158"/>
      <c r="J741" s="158"/>
      <c r="K741" s="158"/>
      <c r="L741" s="159" t="str">
        <f t="shared" si="14"/>
        <v/>
      </c>
    </row>
    <row r="742" spans="2:12" x14ac:dyDescent="0.2">
      <c r="B742" s="158"/>
      <c r="C742" s="158"/>
      <c r="D742" s="158"/>
      <c r="E742" s="158"/>
      <c r="F742" s="158"/>
      <c r="G742" s="158"/>
      <c r="H742" s="158"/>
      <c r="I742" s="158"/>
      <c r="J742" s="158"/>
      <c r="K742" s="158"/>
      <c r="L742" s="159" t="str">
        <f t="shared" si="14"/>
        <v/>
      </c>
    </row>
    <row r="743" spans="2:12" x14ac:dyDescent="0.2">
      <c r="B743" s="158"/>
      <c r="C743" s="158"/>
      <c r="D743" s="158"/>
      <c r="E743" s="158"/>
      <c r="F743" s="158"/>
      <c r="G743" s="158"/>
      <c r="H743" s="158"/>
      <c r="I743" s="158"/>
      <c r="J743" s="158"/>
      <c r="K743" s="158"/>
      <c r="L743" s="159" t="str">
        <f t="shared" si="14"/>
        <v/>
      </c>
    </row>
    <row r="744" spans="2:12" x14ac:dyDescent="0.2">
      <c r="B744" s="158"/>
      <c r="C744" s="158"/>
      <c r="D744" s="158"/>
      <c r="E744" s="158"/>
      <c r="F744" s="158"/>
      <c r="G744" s="158"/>
      <c r="H744" s="158"/>
      <c r="I744" s="158"/>
      <c r="J744" s="158"/>
      <c r="K744" s="158"/>
      <c r="L744" s="159" t="str">
        <f t="shared" si="14"/>
        <v/>
      </c>
    </row>
    <row r="745" spans="2:12" x14ac:dyDescent="0.2">
      <c r="B745" s="158"/>
      <c r="C745" s="158"/>
      <c r="D745" s="158"/>
      <c r="E745" s="158"/>
      <c r="F745" s="158"/>
      <c r="G745" s="158"/>
      <c r="H745" s="158"/>
      <c r="I745" s="158"/>
      <c r="J745" s="158"/>
      <c r="K745" s="158"/>
      <c r="L745" s="159" t="str">
        <f t="shared" si="14"/>
        <v/>
      </c>
    </row>
    <row r="746" spans="2:12" x14ac:dyDescent="0.2">
      <c r="B746" s="158"/>
      <c r="C746" s="158"/>
      <c r="D746" s="158"/>
      <c r="E746" s="158"/>
      <c r="F746" s="158"/>
      <c r="G746" s="158"/>
      <c r="H746" s="158"/>
      <c r="I746" s="158"/>
      <c r="J746" s="158"/>
      <c r="K746" s="158"/>
      <c r="L746" s="159" t="str">
        <f t="shared" si="14"/>
        <v/>
      </c>
    </row>
    <row r="747" spans="2:12" x14ac:dyDescent="0.2">
      <c r="B747" s="158"/>
      <c r="C747" s="158"/>
      <c r="D747" s="158"/>
      <c r="E747" s="158"/>
      <c r="F747" s="158"/>
      <c r="G747" s="158"/>
      <c r="H747" s="158"/>
      <c r="I747" s="158"/>
      <c r="J747" s="158"/>
      <c r="K747" s="158"/>
      <c r="L747" s="159" t="str">
        <f t="shared" si="14"/>
        <v/>
      </c>
    </row>
    <row r="748" spans="2:12" x14ac:dyDescent="0.2">
      <c r="B748" s="158"/>
      <c r="C748" s="158"/>
      <c r="D748" s="158"/>
      <c r="E748" s="158"/>
      <c r="F748" s="158"/>
      <c r="G748" s="158"/>
      <c r="H748" s="158"/>
      <c r="I748" s="158"/>
      <c r="J748" s="158"/>
      <c r="K748" s="158"/>
      <c r="L748" s="159" t="str">
        <f t="shared" si="14"/>
        <v/>
      </c>
    </row>
    <row r="749" spans="2:12" x14ac:dyDescent="0.2">
      <c r="B749" s="158"/>
      <c r="C749" s="158"/>
      <c r="D749" s="158"/>
      <c r="E749" s="158"/>
      <c r="F749" s="158"/>
      <c r="G749" s="158"/>
      <c r="H749" s="158"/>
      <c r="I749" s="158"/>
      <c r="J749" s="158"/>
      <c r="K749" s="158"/>
      <c r="L749" s="159" t="str">
        <f t="shared" si="14"/>
        <v/>
      </c>
    </row>
    <row r="750" spans="2:12" x14ac:dyDescent="0.2">
      <c r="B750" s="158"/>
      <c r="C750" s="158"/>
      <c r="D750" s="158"/>
      <c r="E750" s="158"/>
      <c r="F750" s="158"/>
      <c r="G750" s="158"/>
      <c r="H750" s="158"/>
      <c r="I750" s="158"/>
      <c r="J750" s="158"/>
      <c r="K750" s="158"/>
      <c r="L750" s="159" t="str">
        <f t="shared" si="14"/>
        <v/>
      </c>
    </row>
    <row r="751" spans="2:12" x14ac:dyDescent="0.2">
      <c r="B751" s="158"/>
      <c r="C751" s="158"/>
      <c r="D751" s="158"/>
      <c r="E751" s="158"/>
      <c r="F751" s="158"/>
      <c r="G751" s="158"/>
      <c r="H751" s="158"/>
      <c r="I751" s="158"/>
      <c r="J751" s="158"/>
      <c r="K751" s="158"/>
      <c r="L751" s="159" t="str">
        <f t="shared" si="14"/>
        <v/>
      </c>
    </row>
    <row r="752" spans="2:12" x14ac:dyDescent="0.2">
      <c r="B752" s="158"/>
      <c r="C752" s="158"/>
      <c r="D752" s="158"/>
      <c r="E752" s="158"/>
      <c r="F752" s="158"/>
      <c r="G752" s="158"/>
      <c r="H752" s="158"/>
      <c r="I752" s="158"/>
      <c r="J752" s="158"/>
      <c r="K752" s="158"/>
      <c r="L752" s="159" t="str">
        <f t="shared" si="14"/>
        <v/>
      </c>
    </row>
    <row r="753" spans="2:12" x14ac:dyDescent="0.2">
      <c r="B753" s="158"/>
      <c r="C753" s="158"/>
      <c r="D753" s="158"/>
      <c r="E753" s="158"/>
      <c r="F753" s="158"/>
      <c r="G753" s="158"/>
      <c r="H753" s="158"/>
      <c r="I753" s="158"/>
      <c r="J753" s="158"/>
      <c r="K753" s="158"/>
      <c r="L753" s="159" t="str">
        <f t="shared" si="14"/>
        <v/>
      </c>
    </row>
    <row r="754" spans="2:12" x14ac:dyDescent="0.2">
      <c r="B754" s="158"/>
      <c r="C754" s="158"/>
      <c r="D754" s="158"/>
      <c r="E754" s="158"/>
      <c r="F754" s="158"/>
      <c r="G754" s="158"/>
      <c r="H754" s="158"/>
      <c r="I754" s="158"/>
      <c r="J754" s="158"/>
      <c r="K754" s="158"/>
      <c r="L754" s="159" t="str">
        <f t="shared" si="14"/>
        <v/>
      </c>
    </row>
    <row r="755" spans="2:12" x14ac:dyDescent="0.2">
      <c r="B755" s="158"/>
      <c r="C755" s="158"/>
      <c r="D755" s="158"/>
      <c r="E755" s="158"/>
      <c r="F755" s="158"/>
      <c r="G755" s="158"/>
      <c r="H755" s="158"/>
      <c r="I755" s="158"/>
      <c r="J755" s="158"/>
      <c r="K755" s="158"/>
      <c r="L755" s="159" t="str">
        <f t="shared" si="14"/>
        <v/>
      </c>
    </row>
    <row r="756" spans="2:12" x14ac:dyDescent="0.2">
      <c r="B756" s="158"/>
      <c r="C756" s="158"/>
      <c r="D756" s="158"/>
      <c r="E756" s="158"/>
      <c r="F756" s="158"/>
      <c r="G756" s="158"/>
      <c r="H756" s="158"/>
      <c r="I756" s="158"/>
      <c r="J756" s="158"/>
      <c r="K756" s="158"/>
      <c r="L756" s="159" t="str">
        <f t="shared" si="14"/>
        <v/>
      </c>
    </row>
    <row r="757" spans="2:12" x14ac:dyDescent="0.2">
      <c r="B757" s="158"/>
      <c r="C757" s="158"/>
      <c r="D757" s="158"/>
      <c r="E757" s="158"/>
      <c r="F757" s="158"/>
      <c r="G757" s="158"/>
      <c r="H757" s="158"/>
      <c r="I757" s="158"/>
      <c r="J757" s="158"/>
      <c r="K757" s="158"/>
      <c r="L757" s="159" t="str">
        <f t="shared" si="14"/>
        <v/>
      </c>
    </row>
    <row r="758" spans="2:12" x14ac:dyDescent="0.2">
      <c r="B758" s="158"/>
      <c r="C758" s="158"/>
      <c r="D758" s="158"/>
      <c r="E758" s="158"/>
      <c r="F758" s="158"/>
      <c r="G758" s="158"/>
      <c r="H758" s="158"/>
      <c r="I758" s="158"/>
      <c r="J758" s="158"/>
      <c r="K758" s="158"/>
      <c r="L758" s="159" t="str">
        <f t="shared" si="14"/>
        <v/>
      </c>
    </row>
    <row r="759" spans="2:12" x14ac:dyDescent="0.2">
      <c r="B759" s="158"/>
      <c r="C759" s="158"/>
      <c r="D759" s="158"/>
      <c r="E759" s="158"/>
      <c r="F759" s="158"/>
      <c r="G759" s="158"/>
      <c r="H759" s="158"/>
      <c r="I759" s="158"/>
      <c r="J759" s="158"/>
      <c r="K759" s="158"/>
      <c r="L759" s="159" t="str">
        <f t="shared" si="14"/>
        <v/>
      </c>
    </row>
    <row r="760" spans="2:12" x14ac:dyDescent="0.2">
      <c r="B760" s="158"/>
      <c r="C760" s="158"/>
      <c r="D760" s="158"/>
      <c r="E760" s="158"/>
      <c r="F760" s="158"/>
      <c r="G760" s="158"/>
      <c r="H760" s="158"/>
      <c r="I760" s="158"/>
      <c r="J760" s="158"/>
      <c r="K760" s="158"/>
      <c r="L760" s="159" t="str">
        <f t="shared" si="14"/>
        <v/>
      </c>
    </row>
    <row r="761" spans="2:12" x14ac:dyDescent="0.2">
      <c r="B761" s="158"/>
      <c r="C761" s="158"/>
      <c r="D761" s="158"/>
      <c r="E761" s="158"/>
      <c r="F761" s="158"/>
      <c r="G761" s="158"/>
      <c r="H761" s="158"/>
      <c r="I761" s="158"/>
      <c r="J761" s="158"/>
      <c r="K761" s="158"/>
      <c r="L761" s="159" t="str">
        <f t="shared" si="14"/>
        <v/>
      </c>
    </row>
    <row r="762" spans="2:12" x14ac:dyDescent="0.2">
      <c r="B762" s="158"/>
      <c r="C762" s="158"/>
      <c r="D762" s="158"/>
      <c r="E762" s="158"/>
      <c r="F762" s="158"/>
      <c r="G762" s="158"/>
      <c r="H762" s="158"/>
      <c r="I762" s="158"/>
      <c r="J762" s="158"/>
      <c r="K762" s="158"/>
      <c r="L762" s="159" t="str">
        <f t="shared" si="14"/>
        <v/>
      </c>
    </row>
    <row r="763" spans="2:12" x14ac:dyDescent="0.2">
      <c r="B763" s="158"/>
      <c r="C763" s="158"/>
      <c r="D763" s="158"/>
      <c r="E763" s="158"/>
      <c r="F763" s="158"/>
      <c r="G763" s="158"/>
      <c r="H763" s="158"/>
      <c r="I763" s="158"/>
      <c r="J763" s="158"/>
      <c r="K763" s="158"/>
      <c r="L763" s="159" t="str">
        <f t="shared" si="14"/>
        <v/>
      </c>
    </row>
    <row r="764" spans="2:12" x14ac:dyDescent="0.2">
      <c r="B764" s="158"/>
      <c r="C764" s="158"/>
      <c r="D764" s="158"/>
      <c r="E764" s="158"/>
      <c r="F764" s="158"/>
      <c r="G764" s="158"/>
      <c r="H764" s="158"/>
      <c r="I764" s="158"/>
      <c r="J764" s="158"/>
      <c r="K764" s="158"/>
      <c r="L764" s="159" t="str">
        <f t="shared" si="14"/>
        <v/>
      </c>
    </row>
    <row r="765" spans="2:12" x14ac:dyDescent="0.2">
      <c r="B765" s="158"/>
      <c r="C765" s="158"/>
      <c r="D765" s="158"/>
      <c r="E765" s="158"/>
      <c r="F765" s="158"/>
      <c r="G765" s="158"/>
      <c r="H765" s="158"/>
      <c r="I765" s="158"/>
      <c r="J765" s="158"/>
      <c r="K765" s="158"/>
      <c r="L765" s="159" t="str">
        <f t="shared" si="14"/>
        <v/>
      </c>
    </row>
    <row r="766" spans="2:12" x14ac:dyDescent="0.2">
      <c r="B766" s="158"/>
      <c r="C766" s="158"/>
      <c r="D766" s="158"/>
      <c r="E766" s="158"/>
      <c r="F766" s="158"/>
      <c r="G766" s="158"/>
      <c r="H766" s="158"/>
      <c r="I766" s="158"/>
      <c r="J766" s="158"/>
      <c r="K766" s="158"/>
      <c r="L766" s="159" t="str">
        <f t="shared" si="14"/>
        <v/>
      </c>
    </row>
    <row r="767" spans="2:12" x14ac:dyDescent="0.2">
      <c r="B767" s="158"/>
      <c r="C767" s="158"/>
      <c r="D767" s="158"/>
      <c r="E767" s="158"/>
      <c r="F767" s="158"/>
      <c r="G767" s="158"/>
      <c r="H767" s="158"/>
      <c r="I767" s="158"/>
      <c r="J767" s="158"/>
      <c r="K767" s="158"/>
      <c r="L767" s="159" t="str">
        <f t="shared" si="14"/>
        <v/>
      </c>
    </row>
    <row r="768" spans="2:12" x14ac:dyDescent="0.2">
      <c r="B768" s="158"/>
      <c r="C768" s="158"/>
      <c r="D768" s="158"/>
      <c r="E768" s="158"/>
      <c r="F768" s="158"/>
      <c r="G768" s="158"/>
      <c r="H768" s="158"/>
      <c r="I768" s="158"/>
      <c r="J768" s="158"/>
      <c r="K768" s="158"/>
      <c r="L768" s="159" t="str">
        <f t="shared" si="14"/>
        <v/>
      </c>
    </row>
    <row r="769" spans="2:12" x14ac:dyDescent="0.2">
      <c r="B769" s="158"/>
      <c r="C769" s="158"/>
      <c r="D769" s="158"/>
      <c r="E769" s="158"/>
      <c r="F769" s="158"/>
      <c r="G769" s="158"/>
      <c r="H769" s="158"/>
      <c r="I769" s="158"/>
      <c r="J769" s="158"/>
      <c r="K769" s="158"/>
      <c r="L769" s="159" t="str">
        <f t="shared" si="14"/>
        <v/>
      </c>
    </row>
    <row r="770" spans="2:12" x14ac:dyDescent="0.2">
      <c r="B770" s="158"/>
      <c r="C770" s="158"/>
      <c r="D770" s="158"/>
      <c r="E770" s="158"/>
      <c r="F770" s="158"/>
      <c r="G770" s="158"/>
      <c r="H770" s="158"/>
      <c r="I770" s="158"/>
      <c r="J770" s="158"/>
      <c r="K770" s="158"/>
      <c r="L770" s="159" t="str">
        <f t="shared" si="14"/>
        <v/>
      </c>
    </row>
    <row r="771" spans="2:12" x14ac:dyDescent="0.2">
      <c r="B771" s="158"/>
      <c r="C771" s="158"/>
      <c r="D771" s="158"/>
      <c r="E771" s="158"/>
      <c r="F771" s="158"/>
      <c r="G771" s="158"/>
      <c r="H771" s="158"/>
      <c r="I771" s="158"/>
      <c r="J771" s="158"/>
      <c r="K771" s="158"/>
      <c r="L771" s="159" t="str">
        <f t="shared" si="14"/>
        <v/>
      </c>
    </row>
    <row r="772" spans="2:12" x14ac:dyDescent="0.2">
      <c r="B772" s="158"/>
      <c r="C772" s="158"/>
      <c r="D772" s="158"/>
      <c r="E772" s="158"/>
      <c r="F772" s="158"/>
      <c r="G772" s="158"/>
      <c r="H772" s="158"/>
      <c r="I772" s="158"/>
      <c r="J772" s="158"/>
      <c r="K772" s="158"/>
      <c r="L772" s="159" t="str">
        <f t="shared" ref="L772:L835" si="15">IF(E772="","",IF(E772&lt;F772,PROPER(E772)&amp;" &amp; "&amp;PROPER(F772),PROPER(F772)&amp;" &amp; "&amp;PROPER(E772)))</f>
        <v/>
      </c>
    </row>
    <row r="773" spans="2:12" x14ac:dyDescent="0.2">
      <c r="B773" s="158"/>
      <c r="C773" s="158"/>
      <c r="D773" s="158"/>
      <c r="E773" s="158"/>
      <c r="F773" s="158"/>
      <c r="G773" s="158"/>
      <c r="H773" s="158"/>
      <c r="I773" s="158"/>
      <c r="J773" s="158"/>
      <c r="K773" s="158"/>
      <c r="L773" s="159" t="str">
        <f t="shared" si="15"/>
        <v/>
      </c>
    </row>
    <row r="774" spans="2:12" x14ac:dyDescent="0.2">
      <c r="B774" s="158"/>
      <c r="C774" s="158"/>
      <c r="D774" s="158"/>
      <c r="E774" s="158"/>
      <c r="F774" s="158"/>
      <c r="G774" s="158"/>
      <c r="H774" s="158"/>
      <c r="I774" s="158"/>
      <c r="J774" s="158"/>
      <c r="K774" s="158"/>
      <c r="L774" s="159" t="str">
        <f t="shared" si="15"/>
        <v/>
      </c>
    </row>
    <row r="775" spans="2:12" x14ac:dyDescent="0.2">
      <c r="B775" s="158"/>
      <c r="C775" s="158"/>
      <c r="D775" s="158"/>
      <c r="E775" s="158"/>
      <c r="F775" s="158"/>
      <c r="G775" s="158"/>
      <c r="H775" s="158"/>
      <c r="I775" s="158"/>
      <c r="J775" s="158"/>
      <c r="K775" s="158"/>
      <c r="L775" s="159" t="str">
        <f t="shared" si="15"/>
        <v/>
      </c>
    </row>
    <row r="776" spans="2:12" x14ac:dyDescent="0.2">
      <c r="B776" s="158"/>
      <c r="C776" s="158"/>
      <c r="D776" s="158"/>
      <c r="E776" s="158"/>
      <c r="F776" s="158"/>
      <c r="G776" s="158"/>
      <c r="H776" s="158"/>
      <c r="I776" s="158"/>
      <c r="J776" s="158"/>
      <c r="K776" s="158"/>
      <c r="L776" s="159" t="str">
        <f t="shared" si="15"/>
        <v/>
      </c>
    </row>
    <row r="777" spans="2:12" x14ac:dyDescent="0.2">
      <c r="B777" s="158"/>
      <c r="C777" s="158"/>
      <c r="D777" s="158"/>
      <c r="E777" s="158"/>
      <c r="F777" s="158"/>
      <c r="G777" s="158"/>
      <c r="H777" s="158"/>
      <c r="I777" s="158"/>
      <c r="J777" s="158"/>
      <c r="K777" s="158"/>
      <c r="L777" s="159" t="str">
        <f t="shared" si="15"/>
        <v/>
      </c>
    </row>
    <row r="778" spans="2:12" x14ac:dyDescent="0.2">
      <c r="B778" s="158"/>
      <c r="C778" s="158"/>
      <c r="D778" s="158"/>
      <c r="E778" s="158"/>
      <c r="F778" s="158"/>
      <c r="G778" s="158"/>
      <c r="H778" s="158"/>
      <c r="I778" s="158"/>
      <c r="J778" s="158"/>
      <c r="K778" s="158"/>
      <c r="L778" s="159" t="str">
        <f t="shared" si="15"/>
        <v/>
      </c>
    </row>
    <row r="779" spans="2:12" x14ac:dyDescent="0.2">
      <c r="B779" s="158"/>
      <c r="C779" s="158"/>
      <c r="D779" s="158"/>
      <c r="E779" s="158"/>
      <c r="F779" s="158"/>
      <c r="G779" s="158"/>
      <c r="H779" s="158"/>
      <c r="I779" s="158"/>
      <c r="J779" s="158"/>
      <c r="K779" s="158"/>
      <c r="L779" s="159" t="str">
        <f t="shared" si="15"/>
        <v/>
      </c>
    </row>
    <row r="780" spans="2:12" x14ac:dyDescent="0.2">
      <c r="B780" s="158"/>
      <c r="C780" s="158"/>
      <c r="D780" s="158"/>
      <c r="E780" s="158"/>
      <c r="F780" s="158"/>
      <c r="G780" s="158"/>
      <c r="H780" s="158"/>
      <c r="I780" s="158"/>
      <c r="J780" s="158"/>
      <c r="K780" s="158"/>
      <c r="L780" s="159" t="str">
        <f t="shared" si="15"/>
        <v/>
      </c>
    </row>
    <row r="781" spans="2:12" x14ac:dyDescent="0.2">
      <c r="B781" s="158"/>
      <c r="C781" s="158"/>
      <c r="D781" s="158"/>
      <c r="E781" s="158"/>
      <c r="F781" s="158"/>
      <c r="G781" s="158"/>
      <c r="H781" s="158"/>
      <c r="I781" s="158"/>
      <c r="J781" s="158"/>
      <c r="K781" s="158"/>
      <c r="L781" s="159" t="str">
        <f t="shared" si="15"/>
        <v/>
      </c>
    </row>
    <row r="782" spans="2:12" x14ac:dyDescent="0.2">
      <c r="B782" s="158"/>
      <c r="C782" s="158"/>
      <c r="D782" s="158"/>
      <c r="E782" s="158"/>
      <c r="F782" s="158"/>
      <c r="G782" s="158"/>
      <c r="H782" s="158"/>
      <c r="I782" s="158"/>
      <c r="J782" s="158"/>
      <c r="K782" s="158"/>
      <c r="L782" s="159" t="str">
        <f t="shared" si="15"/>
        <v/>
      </c>
    </row>
    <row r="783" spans="2:12" x14ac:dyDescent="0.2">
      <c r="B783" s="158"/>
      <c r="C783" s="158"/>
      <c r="D783" s="158"/>
      <c r="E783" s="158"/>
      <c r="F783" s="158"/>
      <c r="G783" s="158"/>
      <c r="H783" s="158"/>
      <c r="I783" s="158"/>
      <c r="J783" s="158"/>
      <c r="K783" s="158"/>
      <c r="L783" s="159" t="str">
        <f t="shared" si="15"/>
        <v/>
      </c>
    </row>
    <row r="784" spans="2:12" x14ac:dyDescent="0.2">
      <c r="B784" s="158"/>
      <c r="C784" s="158"/>
      <c r="D784" s="158"/>
      <c r="E784" s="158"/>
      <c r="F784" s="158"/>
      <c r="G784" s="158"/>
      <c r="H784" s="158"/>
      <c r="I784" s="158"/>
      <c r="J784" s="158"/>
      <c r="K784" s="158"/>
      <c r="L784" s="159" t="str">
        <f t="shared" si="15"/>
        <v/>
      </c>
    </row>
    <row r="785" spans="2:12" x14ac:dyDescent="0.2">
      <c r="B785" s="158"/>
      <c r="C785" s="158"/>
      <c r="D785" s="158"/>
      <c r="E785" s="158"/>
      <c r="F785" s="158"/>
      <c r="G785" s="158"/>
      <c r="H785" s="158"/>
      <c r="I785" s="158"/>
      <c r="J785" s="158"/>
      <c r="K785" s="158"/>
      <c r="L785" s="159" t="str">
        <f t="shared" si="15"/>
        <v/>
      </c>
    </row>
    <row r="786" spans="2:12" x14ac:dyDescent="0.2">
      <c r="B786" s="158"/>
      <c r="C786" s="158"/>
      <c r="D786" s="158"/>
      <c r="E786" s="158"/>
      <c r="F786" s="158"/>
      <c r="G786" s="158"/>
      <c r="H786" s="158"/>
      <c r="I786" s="158"/>
      <c r="J786" s="158"/>
      <c r="K786" s="158"/>
      <c r="L786" s="159" t="str">
        <f t="shared" si="15"/>
        <v/>
      </c>
    </row>
    <row r="787" spans="2:12" x14ac:dyDescent="0.2">
      <c r="B787" s="158"/>
      <c r="C787" s="158"/>
      <c r="D787" s="158"/>
      <c r="E787" s="158"/>
      <c r="F787" s="158"/>
      <c r="G787" s="158"/>
      <c r="H787" s="158"/>
      <c r="I787" s="158"/>
      <c r="J787" s="158"/>
      <c r="K787" s="158"/>
      <c r="L787" s="159" t="str">
        <f t="shared" si="15"/>
        <v/>
      </c>
    </row>
    <row r="788" spans="2:12" x14ac:dyDescent="0.2">
      <c r="B788" s="158"/>
      <c r="C788" s="158"/>
      <c r="D788" s="158"/>
      <c r="E788" s="158"/>
      <c r="F788" s="158"/>
      <c r="G788" s="158"/>
      <c r="H788" s="158"/>
      <c r="I788" s="158"/>
      <c r="J788" s="158"/>
      <c r="K788" s="158"/>
      <c r="L788" s="159" t="str">
        <f t="shared" si="15"/>
        <v/>
      </c>
    </row>
    <row r="789" spans="2:12" x14ac:dyDescent="0.2">
      <c r="B789" s="158"/>
      <c r="C789" s="158"/>
      <c r="D789" s="158"/>
      <c r="E789" s="158"/>
      <c r="F789" s="158"/>
      <c r="G789" s="158"/>
      <c r="H789" s="158"/>
      <c r="I789" s="158"/>
      <c r="J789" s="158"/>
      <c r="K789" s="158"/>
      <c r="L789" s="159" t="str">
        <f t="shared" si="15"/>
        <v/>
      </c>
    </row>
    <row r="790" spans="2:12" x14ac:dyDescent="0.2">
      <c r="B790" s="158"/>
      <c r="C790" s="158"/>
      <c r="D790" s="158"/>
      <c r="E790" s="158"/>
      <c r="F790" s="158"/>
      <c r="G790" s="158"/>
      <c r="H790" s="158"/>
      <c r="I790" s="158"/>
      <c r="J790" s="158"/>
      <c r="K790" s="158"/>
      <c r="L790" s="159" t="str">
        <f t="shared" si="15"/>
        <v/>
      </c>
    </row>
    <row r="791" spans="2:12" x14ac:dyDescent="0.2">
      <c r="B791" s="158"/>
      <c r="C791" s="158"/>
      <c r="D791" s="158"/>
      <c r="E791" s="158"/>
      <c r="F791" s="158"/>
      <c r="G791" s="158"/>
      <c r="H791" s="158"/>
      <c r="I791" s="158"/>
      <c r="J791" s="158"/>
      <c r="K791" s="158"/>
      <c r="L791" s="159" t="str">
        <f t="shared" si="15"/>
        <v/>
      </c>
    </row>
    <row r="792" spans="2:12" x14ac:dyDescent="0.2">
      <c r="B792" s="158"/>
      <c r="C792" s="158"/>
      <c r="D792" s="158"/>
      <c r="E792" s="158"/>
      <c r="F792" s="158"/>
      <c r="G792" s="158"/>
      <c r="H792" s="158"/>
      <c r="I792" s="158"/>
      <c r="J792" s="158"/>
      <c r="K792" s="158"/>
      <c r="L792" s="159" t="str">
        <f t="shared" si="15"/>
        <v/>
      </c>
    </row>
    <row r="793" spans="2:12" x14ac:dyDescent="0.2">
      <c r="B793" s="158"/>
      <c r="C793" s="158"/>
      <c r="D793" s="158"/>
      <c r="E793" s="158"/>
      <c r="F793" s="158"/>
      <c r="G793" s="158"/>
      <c r="H793" s="158"/>
      <c r="I793" s="158"/>
      <c r="J793" s="158"/>
      <c r="K793" s="158"/>
      <c r="L793" s="159" t="str">
        <f t="shared" si="15"/>
        <v/>
      </c>
    </row>
    <row r="794" spans="2:12" x14ac:dyDescent="0.2">
      <c r="B794" s="158"/>
      <c r="C794" s="158"/>
      <c r="D794" s="158"/>
      <c r="E794" s="158"/>
      <c r="F794" s="158"/>
      <c r="G794" s="158"/>
      <c r="H794" s="158"/>
      <c r="I794" s="158"/>
      <c r="J794" s="158"/>
      <c r="K794" s="158"/>
      <c r="L794" s="159" t="str">
        <f t="shared" si="15"/>
        <v/>
      </c>
    </row>
    <row r="795" spans="2:12" x14ac:dyDescent="0.2">
      <c r="B795" s="158"/>
      <c r="C795" s="158"/>
      <c r="D795" s="158"/>
      <c r="E795" s="158"/>
      <c r="F795" s="158"/>
      <c r="G795" s="158"/>
      <c r="H795" s="158"/>
      <c r="I795" s="158"/>
      <c r="J795" s="158"/>
      <c r="K795" s="158"/>
      <c r="L795" s="159" t="str">
        <f t="shared" si="15"/>
        <v/>
      </c>
    </row>
    <row r="796" spans="2:12" x14ac:dyDescent="0.2">
      <c r="B796" s="158"/>
      <c r="C796" s="158"/>
      <c r="D796" s="158"/>
      <c r="E796" s="158"/>
      <c r="F796" s="158"/>
      <c r="G796" s="158"/>
      <c r="H796" s="158"/>
      <c r="I796" s="158"/>
      <c r="J796" s="158"/>
      <c r="K796" s="158"/>
      <c r="L796" s="159" t="str">
        <f t="shared" si="15"/>
        <v/>
      </c>
    </row>
    <row r="797" spans="2:12" x14ac:dyDescent="0.2">
      <c r="B797" s="158"/>
      <c r="C797" s="158"/>
      <c r="D797" s="158"/>
      <c r="E797" s="158"/>
      <c r="F797" s="158"/>
      <c r="G797" s="158"/>
      <c r="H797" s="158"/>
      <c r="I797" s="158"/>
      <c r="J797" s="158"/>
      <c r="K797" s="158"/>
      <c r="L797" s="159" t="str">
        <f t="shared" si="15"/>
        <v/>
      </c>
    </row>
    <row r="798" spans="2:12" x14ac:dyDescent="0.2">
      <c r="B798" s="158"/>
      <c r="C798" s="158"/>
      <c r="D798" s="158"/>
      <c r="E798" s="158"/>
      <c r="F798" s="158"/>
      <c r="G798" s="158"/>
      <c r="H798" s="158"/>
      <c r="I798" s="158"/>
      <c r="J798" s="158"/>
      <c r="K798" s="158"/>
      <c r="L798" s="159" t="str">
        <f t="shared" si="15"/>
        <v/>
      </c>
    </row>
    <row r="799" spans="2:12" x14ac:dyDescent="0.2">
      <c r="B799" s="158"/>
      <c r="C799" s="158"/>
      <c r="D799" s="158"/>
      <c r="E799" s="158"/>
      <c r="F799" s="158"/>
      <c r="G799" s="158"/>
      <c r="H799" s="158"/>
      <c r="I799" s="158"/>
      <c r="J799" s="158"/>
      <c r="K799" s="158"/>
      <c r="L799" s="159" t="str">
        <f t="shared" si="15"/>
        <v/>
      </c>
    </row>
    <row r="800" spans="2:12" x14ac:dyDescent="0.2">
      <c r="B800" s="158"/>
      <c r="C800" s="158"/>
      <c r="D800" s="158"/>
      <c r="E800" s="158"/>
      <c r="F800" s="158"/>
      <c r="G800" s="158"/>
      <c r="H800" s="158"/>
      <c r="I800" s="158"/>
      <c r="J800" s="158"/>
      <c r="K800" s="158"/>
      <c r="L800" s="159" t="str">
        <f t="shared" si="15"/>
        <v/>
      </c>
    </row>
    <row r="801" spans="2:12" x14ac:dyDescent="0.2">
      <c r="B801" s="158"/>
      <c r="C801" s="158"/>
      <c r="D801" s="158"/>
      <c r="E801" s="158"/>
      <c r="F801" s="158"/>
      <c r="G801" s="158"/>
      <c r="H801" s="158"/>
      <c r="I801" s="158"/>
      <c r="J801" s="158"/>
      <c r="K801" s="158"/>
      <c r="L801" s="159" t="str">
        <f t="shared" si="15"/>
        <v/>
      </c>
    </row>
    <row r="802" spans="2:12" x14ac:dyDescent="0.2">
      <c r="B802" s="158"/>
      <c r="C802" s="158"/>
      <c r="D802" s="158"/>
      <c r="E802" s="158"/>
      <c r="F802" s="158"/>
      <c r="G802" s="158"/>
      <c r="H802" s="158"/>
      <c r="I802" s="158"/>
      <c r="J802" s="158"/>
      <c r="K802" s="158"/>
      <c r="L802" s="159" t="str">
        <f t="shared" si="15"/>
        <v/>
      </c>
    </row>
    <row r="803" spans="2:12" x14ac:dyDescent="0.2">
      <c r="B803" s="158"/>
      <c r="C803" s="158"/>
      <c r="D803" s="158"/>
      <c r="E803" s="158"/>
      <c r="F803" s="158"/>
      <c r="G803" s="158"/>
      <c r="H803" s="158"/>
      <c r="I803" s="158"/>
      <c r="J803" s="158"/>
      <c r="K803" s="158"/>
      <c r="L803" s="159" t="str">
        <f t="shared" si="15"/>
        <v/>
      </c>
    </row>
    <row r="804" spans="2:12" x14ac:dyDescent="0.2">
      <c r="B804" s="158"/>
      <c r="C804" s="158"/>
      <c r="D804" s="158"/>
      <c r="E804" s="158"/>
      <c r="F804" s="158"/>
      <c r="G804" s="158"/>
      <c r="H804" s="158"/>
      <c r="I804" s="158"/>
      <c r="J804" s="158"/>
      <c r="K804" s="158"/>
      <c r="L804" s="159" t="str">
        <f t="shared" si="15"/>
        <v/>
      </c>
    </row>
    <row r="805" spans="2:12" x14ac:dyDescent="0.2">
      <c r="B805" s="158"/>
      <c r="C805" s="158"/>
      <c r="D805" s="158"/>
      <c r="E805" s="158"/>
      <c r="F805" s="158"/>
      <c r="G805" s="158"/>
      <c r="H805" s="158"/>
      <c r="I805" s="158"/>
      <c r="J805" s="158"/>
      <c r="K805" s="158"/>
      <c r="L805" s="159" t="str">
        <f t="shared" si="15"/>
        <v/>
      </c>
    </row>
    <row r="806" spans="2:12" x14ac:dyDescent="0.2">
      <c r="B806" s="158"/>
      <c r="C806" s="158"/>
      <c r="D806" s="158"/>
      <c r="E806" s="158"/>
      <c r="F806" s="158"/>
      <c r="G806" s="158"/>
      <c r="H806" s="158"/>
      <c r="I806" s="158"/>
      <c r="J806" s="158"/>
      <c r="K806" s="158"/>
      <c r="L806" s="159" t="str">
        <f t="shared" si="15"/>
        <v/>
      </c>
    </row>
    <row r="807" spans="2:12" x14ac:dyDescent="0.2">
      <c r="B807" s="158"/>
      <c r="C807" s="158"/>
      <c r="D807" s="158"/>
      <c r="E807" s="158"/>
      <c r="F807" s="158"/>
      <c r="G807" s="158"/>
      <c r="H807" s="158"/>
      <c r="I807" s="158"/>
      <c r="J807" s="158"/>
      <c r="K807" s="158"/>
      <c r="L807" s="159" t="str">
        <f t="shared" si="15"/>
        <v/>
      </c>
    </row>
    <row r="808" spans="2:12" x14ac:dyDescent="0.2">
      <c r="B808" s="158"/>
      <c r="C808" s="158"/>
      <c r="D808" s="158"/>
      <c r="E808" s="158"/>
      <c r="F808" s="158"/>
      <c r="G808" s="158"/>
      <c r="H808" s="158"/>
      <c r="I808" s="158"/>
      <c r="J808" s="158"/>
      <c r="K808" s="158"/>
      <c r="L808" s="159" t="str">
        <f t="shared" si="15"/>
        <v/>
      </c>
    </row>
    <row r="809" spans="2:12" x14ac:dyDescent="0.2">
      <c r="B809" s="158"/>
      <c r="C809" s="158"/>
      <c r="D809" s="158"/>
      <c r="E809" s="158"/>
      <c r="F809" s="158"/>
      <c r="G809" s="158"/>
      <c r="H809" s="158"/>
      <c r="I809" s="158"/>
      <c r="J809" s="158"/>
      <c r="K809" s="158"/>
      <c r="L809" s="159" t="str">
        <f t="shared" si="15"/>
        <v/>
      </c>
    </row>
    <row r="810" spans="2:12" x14ac:dyDescent="0.2">
      <c r="B810" s="158"/>
      <c r="C810" s="158"/>
      <c r="D810" s="158"/>
      <c r="E810" s="158"/>
      <c r="F810" s="158"/>
      <c r="G810" s="158"/>
      <c r="H810" s="158"/>
      <c r="I810" s="158"/>
      <c r="J810" s="158"/>
      <c r="K810" s="158"/>
      <c r="L810" s="159" t="str">
        <f t="shared" si="15"/>
        <v/>
      </c>
    </row>
    <row r="811" spans="2:12" x14ac:dyDescent="0.2">
      <c r="B811" s="158"/>
      <c r="C811" s="158"/>
      <c r="D811" s="158"/>
      <c r="E811" s="158"/>
      <c r="F811" s="158"/>
      <c r="G811" s="158"/>
      <c r="H811" s="158"/>
      <c r="I811" s="158"/>
      <c r="J811" s="158"/>
      <c r="K811" s="158"/>
      <c r="L811" s="159" t="str">
        <f t="shared" si="15"/>
        <v/>
      </c>
    </row>
    <row r="812" spans="2:12" x14ac:dyDescent="0.2">
      <c r="B812" s="158"/>
      <c r="C812" s="158"/>
      <c r="D812" s="158"/>
      <c r="E812" s="158"/>
      <c r="F812" s="158"/>
      <c r="G812" s="158"/>
      <c r="H812" s="158"/>
      <c r="I812" s="158"/>
      <c r="J812" s="158"/>
      <c r="K812" s="158"/>
      <c r="L812" s="159" t="str">
        <f t="shared" si="15"/>
        <v/>
      </c>
    </row>
    <row r="813" spans="2:12" x14ac:dyDescent="0.2">
      <c r="B813" s="158"/>
      <c r="C813" s="158"/>
      <c r="D813" s="158"/>
      <c r="E813" s="158"/>
      <c r="F813" s="158"/>
      <c r="G813" s="158"/>
      <c r="H813" s="158"/>
      <c r="I813" s="158"/>
      <c r="J813" s="158"/>
      <c r="K813" s="158"/>
      <c r="L813" s="159" t="str">
        <f t="shared" si="15"/>
        <v/>
      </c>
    </row>
    <row r="814" spans="2:12" x14ac:dyDescent="0.2">
      <c r="B814" s="158"/>
      <c r="C814" s="158"/>
      <c r="D814" s="158"/>
      <c r="E814" s="158"/>
      <c r="F814" s="158"/>
      <c r="G814" s="158"/>
      <c r="H814" s="158"/>
      <c r="I814" s="158"/>
      <c r="J814" s="158"/>
      <c r="K814" s="158"/>
      <c r="L814" s="159" t="str">
        <f t="shared" si="15"/>
        <v/>
      </c>
    </row>
    <row r="815" spans="2:12" x14ac:dyDescent="0.2">
      <c r="B815" s="158"/>
      <c r="C815" s="158"/>
      <c r="D815" s="158"/>
      <c r="E815" s="158"/>
      <c r="F815" s="158"/>
      <c r="G815" s="158"/>
      <c r="H815" s="158"/>
      <c r="I815" s="158"/>
      <c r="J815" s="158"/>
      <c r="K815" s="158"/>
      <c r="L815" s="159" t="str">
        <f t="shared" si="15"/>
        <v/>
      </c>
    </row>
    <row r="816" spans="2:12" x14ac:dyDescent="0.2">
      <c r="B816" s="158"/>
      <c r="C816" s="158"/>
      <c r="D816" s="158"/>
      <c r="E816" s="158"/>
      <c r="F816" s="158"/>
      <c r="G816" s="158"/>
      <c r="H816" s="158"/>
      <c r="I816" s="158"/>
      <c r="J816" s="158"/>
      <c r="K816" s="158"/>
      <c r="L816" s="159" t="str">
        <f t="shared" si="15"/>
        <v/>
      </c>
    </row>
    <row r="817" spans="2:12" x14ac:dyDescent="0.2">
      <c r="B817" s="158"/>
      <c r="C817" s="158"/>
      <c r="D817" s="158"/>
      <c r="E817" s="158"/>
      <c r="F817" s="158"/>
      <c r="G817" s="158"/>
      <c r="H817" s="158"/>
      <c r="I817" s="158"/>
      <c r="J817" s="158"/>
      <c r="K817" s="158"/>
      <c r="L817" s="159" t="str">
        <f t="shared" si="15"/>
        <v/>
      </c>
    </row>
    <row r="818" spans="2:12" x14ac:dyDescent="0.2">
      <c r="B818" s="158"/>
      <c r="C818" s="158"/>
      <c r="D818" s="158"/>
      <c r="E818" s="158"/>
      <c r="F818" s="158"/>
      <c r="G818" s="158"/>
      <c r="H818" s="158"/>
      <c r="I818" s="158"/>
      <c r="J818" s="158"/>
      <c r="K818" s="158"/>
      <c r="L818" s="159" t="str">
        <f t="shared" si="15"/>
        <v/>
      </c>
    </row>
    <row r="819" spans="2:12" x14ac:dyDescent="0.2">
      <c r="B819" s="158"/>
      <c r="C819" s="158"/>
      <c r="D819" s="158"/>
      <c r="E819" s="158"/>
      <c r="F819" s="158"/>
      <c r="G819" s="158"/>
      <c r="H819" s="158"/>
      <c r="I819" s="158"/>
      <c r="J819" s="158"/>
      <c r="K819" s="158"/>
      <c r="L819" s="159" t="str">
        <f t="shared" si="15"/>
        <v/>
      </c>
    </row>
    <row r="820" spans="2:12" x14ac:dyDescent="0.2">
      <c r="B820" s="158"/>
      <c r="C820" s="158"/>
      <c r="D820" s="158"/>
      <c r="E820" s="158"/>
      <c r="F820" s="158"/>
      <c r="G820" s="158"/>
      <c r="H820" s="158"/>
      <c r="I820" s="158"/>
      <c r="J820" s="158"/>
      <c r="K820" s="158"/>
      <c r="L820" s="159" t="str">
        <f t="shared" si="15"/>
        <v/>
      </c>
    </row>
    <row r="821" spans="2:12" x14ac:dyDescent="0.2">
      <c r="B821" s="158"/>
      <c r="C821" s="158"/>
      <c r="D821" s="158"/>
      <c r="E821" s="158"/>
      <c r="F821" s="158"/>
      <c r="G821" s="158"/>
      <c r="H821" s="158"/>
      <c r="I821" s="158"/>
      <c r="J821" s="158"/>
      <c r="K821" s="158"/>
      <c r="L821" s="159" t="str">
        <f t="shared" si="15"/>
        <v/>
      </c>
    </row>
    <row r="822" spans="2:12" x14ac:dyDescent="0.2">
      <c r="B822" s="158"/>
      <c r="C822" s="158"/>
      <c r="D822" s="158"/>
      <c r="E822" s="158"/>
      <c r="F822" s="158"/>
      <c r="G822" s="158"/>
      <c r="H822" s="158"/>
      <c r="I822" s="158"/>
      <c r="J822" s="158"/>
      <c r="K822" s="158"/>
      <c r="L822" s="159" t="str">
        <f t="shared" si="15"/>
        <v/>
      </c>
    </row>
    <row r="823" spans="2:12" x14ac:dyDescent="0.2">
      <c r="B823" s="158"/>
      <c r="C823" s="158"/>
      <c r="D823" s="158"/>
      <c r="E823" s="158"/>
      <c r="F823" s="158"/>
      <c r="G823" s="158"/>
      <c r="H823" s="158"/>
      <c r="I823" s="158"/>
      <c r="J823" s="158"/>
      <c r="K823" s="158"/>
      <c r="L823" s="159" t="str">
        <f t="shared" si="15"/>
        <v/>
      </c>
    </row>
    <row r="824" spans="2:12" x14ac:dyDescent="0.2">
      <c r="B824" s="158"/>
      <c r="C824" s="158"/>
      <c r="D824" s="158"/>
      <c r="E824" s="158"/>
      <c r="F824" s="158"/>
      <c r="G824" s="158"/>
      <c r="H824" s="158"/>
      <c r="I824" s="158"/>
      <c r="J824" s="158"/>
      <c r="K824" s="158"/>
      <c r="L824" s="159" t="str">
        <f t="shared" si="15"/>
        <v/>
      </c>
    </row>
    <row r="825" spans="2:12" x14ac:dyDescent="0.2">
      <c r="B825" s="158"/>
      <c r="C825" s="158"/>
      <c r="D825" s="158"/>
      <c r="E825" s="158"/>
      <c r="F825" s="158"/>
      <c r="G825" s="158"/>
      <c r="H825" s="158"/>
      <c r="I825" s="158"/>
      <c r="J825" s="158"/>
      <c r="K825" s="158"/>
      <c r="L825" s="159" t="str">
        <f t="shared" si="15"/>
        <v/>
      </c>
    </row>
    <row r="826" spans="2:12" x14ac:dyDescent="0.2">
      <c r="B826" s="158"/>
      <c r="C826" s="158"/>
      <c r="D826" s="158"/>
      <c r="E826" s="158"/>
      <c r="F826" s="158"/>
      <c r="G826" s="158"/>
      <c r="H826" s="158"/>
      <c r="I826" s="158"/>
      <c r="J826" s="158"/>
      <c r="K826" s="158"/>
      <c r="L826" s="159" t="str">
        <f t="shared" si="15"/>
        <v/>
      </c>
    </row>
    <row r="827" spans="2:12" x14ac:dyDescent="0.2">
      <c r="B827" s="158"/>
      <c r="C827" s="158"/>
      <c r="D827" s="158"/>
      <c r="E827" s="158"/>
      <c r="F827" s="158"/>
      <c r="G827" s="158"/>
      <c r="H827" s="158"/>
      <c r="I827" s="158"/>
      <c r="J827" s="158"/>
      <c r="K827" s="158"/>
      <c r="L827" s="159" t="str">
        <f t="shared" si="15"/>
        <v/>
      </c>
    </row>
    <row r="828" spans="2:12" x14ac:dyDescent="0.2">
      <c r="B828" s="158"/>
      <c r="C828" s="158"/>
      <c r="D828" s="158"/>
      <c r="E828" s="158"/>
      <c r="F828" s="158"/>
      <c r="G828" s="158"/>
      <c r="H828" s="158"/>
      <c r="I828" s="158"/>
      <c r="J828" s="158"/>
      <c r="K828" s="158"/>
      <c r="L828" s="159" t="str">
        <f t="shared" si="15"/>
        <v/>
      </c>
    </row>
    <row r="829" spans="2:12" x14ac:dyDescent="0.2">
      <c r="B829" s="158"/>
      <c r="C829" s="158"/>
      <c r="D829" s="158"/>
      <c r="E829" s="158"/>
      <c r="F829" s="158"/>
      <c r="G829" s="158"/>
      <c r="H829" s="158"/>
      <c r="I829" s="158"/>
      <c r="J829" s="158"/>
      <c r="K829" s="158"/>
      <c r="L829" s="159" t="str">
        <f t="shared" si="15"/>
        <v/>
      </c>
    </row>
    <row r="830" spans="2:12" x14ac:dyDescent="0.2">
      <c r="B830" s="158"/>
      <c r="C830" s="158"/>
      <c r="D830" s="158"/>
      <c r="E830" s="158"/>
      <c r="F830" s="158"/>
      <c r="G830" s="158"/>
      <c r="H830" s="158"/>
      <c r="I830" s="158"/>
      <c r="J830" s="158"/>
      <c r="K830" s="158"/>
      <c r="L830" s="159" t="str">
        <f t="shared" si="15"/>
        <v/>
      </c>
    </row>
    <row r="831" spans="2:12" x14ac:dyDescent="0.2">
      <c r="B831" s="158"/>
      <c r="C831" s="158"/>
      <c r="D831" s="158"/>
      <c r="E831" s="158"/>
      <c r="F831" s="158"/>
      <c r="G831" s="158"/>
      <c r="H831" s="158"/>
      <c r="I831" s="158"/>
      <c r="J831" s="158"/>
      <c r="K831" s="158"/>
      <c r="L831" s="159" t="str">
        <f t="shared" si="15"/>
        <v/>
      </c>
    </row>
    <row r="832" spans="2:12" x14ac:dyDescent="0.2">
      <c r="B832" s="158"/>
      <c r="C832" s="158"/>
      <c r="D832" s="158"/>
      <c r="E832" s="158"/>
      <c r="F832" s="158"/>
      <c r="G832" s="158"/>
      <c r="H832" s="158"/>
      <c r="I832" s="158"/>
      <c r="J832" s="158"/>
      <c r="K832" s="158"/>
      <c r="L832" s="159" t="str">
        <f t="shared" si="15"/>
        <v/>
      </c>
    </row>
    <row r="833" spans="2:12" x14ac:dyDescent="0.2">
      <c r="B833" s="158"/>
      <c r="C833" s="158"/>
      <c r="D833" s="158"/>
      <c r="E833" s="158"/>
      <c r="F833" s="158"/>
      <c r="G833" s="158"/>
      <c r="H833" s="158"/>
      <c r="I833" s="158"/>
      <c r="J833" s="158"/>
      <c r="K833" s="158"/>
      <c r="L833" s="159" t="str">
        <f t="shared" si="15"/>
        <v/>
      </c>
    </row>
    <row r="834" spans="2:12" x14ac:dyDescent="0.2">
      <c r="B834" s="158"/>
      <c r="C834" s="158"/>
      <c r="D834" s="158"/>
      <c r="E834" s="158"/>
      <c r="F834" s="158"/>
      <c r="G834" s="158"/>
      <c r="H834" s="158"/>
      <c r="I834" s="158"/>
      <c r="J834" s="158"/>
      <c r="K834" s="158"/>
      <c r="L834" s="159" t="str">
        <f t="shared" si="15"/>
        <v/>
      </c>
    </row>
    <row r="835" spans="2:12" x14ac:dyDescent="0.2">
      <c r="B835" s="158"/>
      <c r="C835" s="158"/>
      <c r="D835" s="158"/>
      <c r="E835" s="158"/>
      <c r="F835" s="158"/>
      <c r="G835" s="158"/>
      <c r="H835" s="158"/>
      <c r="I835" s="158"/>
      <c r="J835" s="158"/>
      <c r="K835" s="158"/>
      <c r="L835" s="159" t="str">
        <f t="shared" si="15"/>
        <v/>
      </c>
    </row>
    <row r="836" spans="2:12" x14ac:dyDescent="0.2">
      <c r="B836" s="158"/>
      <c r="C836" s="158"/>
      <c r="D836" s="158"/>
      <c r="E836" s="158"/>
      <c r="F836" s="158"/>
      <c r="G836" s="158"/>
      <c r="H836" s="158"/>
      <c r="I836" s="158"/>
      <c r="J836" s="158"/>
      <c r="K836" s="158"/>
      <c r="L836" s="159" t="str">
        <f t="shared" ref="L836:L899" si="16">IF(E836="","",IF(E836&lt;F836,PROPER(E836)&amp;" &amp; "&amp;PROPER(F836),PROPER(F836)&amp;" &amp; "&amp;PROPER(E836)))</f>
        <v/>
      </c>
    </row>
    <row r="837" spans="2:12" x14ac:dyDescent="0.2">
      <c r="B837" s="158"/>
      <c r="C837" s="158"/>
      <c r="D837" s="158"/>
      <c r="E837" s="158"/>
      <c r="F837" s="158"/>
      <c r="G837" s="158"/>
      <c r="H837" s="158"/>
      <c r="I837" s="158"/>
      <c r="J837" s="158"/>
      <c r="K837" s="158"/>
      <c r="L837" s="159" t="str">
        <f t="shared" si="16"/>
        <v/>
      </c>
    </row>
    <row r="838" spans="2:12" x14ac:dyDescent="0.2">
      <c r="B838" s="158"/>
      <c r="C838" s="158"/>
      <c r="D838" s="158"/>
      <c r="E838" s="158"/>
      <c r="F838" s="158"/>
      <c r="G838" s="158"/>
      <c r="H838" s="158"/>
      <c r="I838" s="158"/>
      <c r="J838" s="158"/>
      <c r="K838" s="158"/>
      <c r="L838" s="159" t="str">
        <f t="shared" si="16"/>
        <v/>
      </c>
    </row>
    <row r="839" spans="2:12" x14ac:dyDescent="0.2">
      <c r="B839" s="158"/>
      <c r="C839" s="158"/>
      <c r="D839" s="158"/>
      <c r="E839" s="158"/>
      <c r="F839" s="158"/>
      <c r="G839" s="158"/>
      <c r="H839" s="158"/>
      <c r="I839" s="158"/>
      <c r="J839" s="158"/>
      <c r="K839" s="158"/>
      <c r="L839" s="159" t="str">
        <f t="shared" si="16"/>
        <v/>
      </c>
    </row>
    <row r="840" spans="2:12" x14ac:dyDescent="0.2">
      <c r="B840" s="158"/>
      <c r="C840" s="158"/>
      <c r="D840" s="158"/>
      <c r="E840" s="158"/>
      <c r="F840" s="158"/>
      <c r="G840" s="158"/>
      <c r="H840" s="158"/>
      <c r="I840" s="158"/>
      <c r="J840" s="158"/>
      <c r="K840" s="158"/>
      <c r="L840" s="159" t="str">
        <f t="shared" si="16"/>
        <v/>
      </c>
    </row>
    <row r="841" spans="2:12" x14ac:dyDescent="0.2">
      <c r="B841" s="158"/>
      <c r="C841" s="158"/>
      <c r="D841" s="158"/>
      <c r="E841" s="158"/>
      <c r="F841" s="158"/>
      <c r="G841" s="158"/>
      <c r="H841" s="158"/>
      <c r="I841" s="158"/>
      <c r="J841" s="158"/>
      <c r="K841" s="158"/>
      <c r="L841" s="159" t="str">
        <f t="shared" si="16"/>
        <v/>
      </c>
    </row>
    <row r="842" spans="2:12" x14ac:dyDescent="0.2">
      <c r="B842" s="158"/>
      <c r="C842" s="158"/>
      <c r="D842" s="158"/>
      <c r="E842" s="158"/>
      <c r="F842" s="158"/>
      <c r="G842" s="158"/>
      <c r="H842" s="158"/>
      <c r="I842" s="158"/>
      <c r="J842" s="158"/>
      <c r="K842" s="158"/>
      <c r="L842" s="159" t="str">
        <f t="shared" si="16"/>
        <v/>
      </c>
    </row>
    <row r="843" spans="2:12" x14ac:dyDescent="0.2">
      <c r="B843" s="158"/>
      <c r="C843" s="158"/>
      <c r="D843" s="158"/>
      <c r="E843" s="158"/>
      <c r="F843" s="158"/>
      <c r="G843" s="158"/>
      <c r="H843" s="158"/>
      <c r="I843" s="158"/>
      <c r="J843" s="158"/>
      <c r="K843" s="158"/>
      <c r="L843" s="159" t="str">
        <f t="shared" si="16"/>
        <v/>
      </c>
    </row>
    <row r="844" spans="2:12" x14ac:dyDescent="0.2">
      <c r="B844" s="158"/>
      <c r="C844" s="158"/>
      <c r="D844" s="158"/>
      <c r="E844" s="158"/>
      <c r="F844" s="158"/>
      <c r="G844" s="158"/>
      <c r="H844" s="158"/>
      <c r="I844" s="158"/>
      <c r="J844" s="158"/>
      <c r="K844" s="158"/>
      <c r="L844" s="159" t="str">
        <f t="shared" si="16"/>
        <v/>
      </c>
    </row>
    <row r="845" spans="2:12" x14ac:dyDescent="0.2">
      <c r="B845" s="158"/>
      <c r="C845" s="158"/>
      <c r="D845" s="158"/>
      <c r="E845" s="158"/>
      <c r="F845" s="158"/>
      <c r="G845" s="158"/>
      <c r="H845" s="158"/>
      <c r="I845" s="158"/>
      <c r="J845" s="158"/>
      <c r="K845" s="158"/>
      <c r="L845" s="159" t="str">
        <f t="shared" si="16"/>
        <v/>
      </c>
    </row>
    <row r="846" spans="2:12" x14ac:dyDescent="0.2">
      <c r="B846" s="158"/>
      <c r="C846" s="158"/>
      <c r="D846" s="158"/>
      <c r="E846" s="158"/>
      <c r="F846" s="158"/>
      <c r="G846" s="158"/>
      <c r="H846" s="158"/>
      <c r="I846" s="158"/>
      <c r="J846" s="158"/>
      <c r="K846" s="158"/>
      <c r="L846" s="159" t="str">
        <f t="shared" si="16"/>
        <v/>
      </c>
    </row>
    <row r="847" spans="2:12" x14ac:dyDescent="0.2">
      <c r="B847" s="158"/>
      <c r="C847" s="158"/>
      <c r="D847" s="158"/>
      <c r="E847" s="158"/>
      <c r="F847" s="158"/>
      <c r="G847" s="158"/>
      <c r="H847" s="158"/>
      <c r="I847" s="158"/>
      <c r="J847" s="158"/>
      <c r="K847" s="158"/>
      <c r="L847" s="159" t="str">
        <f t="shared" si="16"/>
        <v/>
      </c>
    </row>
    <row r="848" spans="2:12" x14ac:dyDescent="0.2">
      <c r="B848" s="158"/>
      <c r="C848" s="158"/>
      <c r="D848" s="158"/>
      <c r="E848" s="158"/>
      <c r="F848" s="158"/>
      <c r="G848" s="158"/>
      <c r="H848" s="158"/>
      <c r="I848" s="158"/>
      <c r="J848" s="158"/>
      <c r="K848" s="158"/>
      <c r="L848" s="159" t="str">
        <f t="shared" si="16"/>
        <v/>
      </c>
    </row>
    <row r="849" spans="2:12" x14ac:dyDescent="0.2">
      <c r="B849" s="158"/>
      <c r="C849" s="158"/>
      <c r="D849" s="158"/>
      <c r="E849" s="158"/>
      <c r="F849" s="158"/>
      <c r="G849" s="158"/>
      <c r="H849" s="158"/>
      <c r="I849" s="158"/>
      <c r="J849" s="158"/>
      <c r="K849" s="158"/>
      <c r="L849" s="159" t="str">
        <f t="shared" si="16"/>
        <v/>
      </c>
    </row>
    <row r="850" spans="2:12" x14ac:dyDescent="0.2">
      <c r="B850" s="158"/>
      <c r="C850" s="158"/>
      <c r="D850" s="158"/>
      <c r="E850" s="158"/>
      <c r="F850" s="158"/>
      <c r="G850" s="158"/>
      <c r="H850" s="158"/>
      <c r="I850" s="158"/>
      <c r="J850" s="158"/>
      <c r="K850" s="158"/>
      <c r="L850" s="159" t="str">
        <f t="shared" si="16"/>
        <v/>
      </c>
    </row>
    <row r="851" spans="2:12" x14ac:dyDescent="0.2">
      <c r="B851" s="158"/>
      <c r="C851" s="158"/>
      <c r="D851" s="158"/>
      <c r="E851" s="158"/>
      <c r="F851" s="158"/>
      <c r="G851" s="158"/>
      <c r="H851" s="158"/>
      <c r="I851" s="158"/>
      <c r="J851" s="158"/>
      <c r="K851" s="158"/>
      <c r="L851" s="159" t="str">
        <f t="shared" si="16"/>
        <v/>
      </c>
    </row>
    <row r="852" spans="2:12" x14ac:dyDescent="0.2">
      <c r="B852" s="158"/>
      <c r="C852" s="158"/>
      <c r="D852" s="158"/>
      <c r="E852" s="158"/>
      <c r="F852" s="158"/>
      <c r="G852" s="158"/>
      <c r="H852" s="158"/>
      <c r="I852" s="158"/>
      <c r="J852" s="158"/>
      <c r="K852" s="158"/>
      <c r="L852" s="159" t="str">
        <f t="shared" si="16"/>
        <v/>
      </c>
    </row>
    <row r="853" spans="2:12" x14ac:dyDescent="0.2">
      <c r="B853" s="158"/>
      <c r="C853" s="158"/>
      <c r="D853" s="158"/>
      <c r="E853" s="158"/>
      <c r="F853" s="158"/>
      <c r="G853" s="158"/>
      <c r="H853" s="158"/>
      <c r="I853" s="158"/>
      <c r="J853" s="158"/>
      <c r="K853" s="158"/>
      <c r="L853" s="159" t="str">
        <f t="shared" si="16"/>
        <v/>
      </c>
    </row>
    <row r="854" spans="2:12" x14ac:dyDescent="0.2">
      <c r="B854" s="158"/>
      <c r="C854" s="158"/>
      <c r="D854" s="158"/>
      <c r="E854" s="158"/>
      <c r="F854" s="158"/>
      <c r="G854" s="158"/>
      <c r="H854" s="158"/>
      <c r="I854" s="158"/>
      <c r="J854" s="158"/>
      <c r="K854" s="158"/>
      <c r="L854" s="159" t="str">
        <f t="shared" si="16"/>
        <v/>
      </c>
    </row>
    <row r="855" spans="2:12" x14ac:dyDescent="0.2">
      <c r="B855" s="158"/>
      <c r="C855" s="158"/>
      <c r="D855" s="158"/>
      <c r="E855" s="158"/>
      <c r="F855" s="158"/>
      <c r="G855" s="158"/>
      <c r="H855" s="158"/>
      <c r="I855" s="158"/>
      <c r="J855" s="158"/>
      <c r="K855" s="158"/>
      <c r="L855" s="159" t="str">
        <f t="shared" si="16"/>
        <v/>
      </c>
    </row>
    <row r="856" spans="2:12" x14ac:dyDescent="0.2">
      <c r="B856" s="158"/>
      <c r="C856" s="158"/>
      <c r="D856" s="158"/>
      <c r="E856" s="158"/>
      <c r="F856" s="158"/>
      <c r="G856" s="158"/>
      <c r="H856" s="158"/>
      <c r="I856" s="158"/>
      <c r="J856" s="158"/>
      <c r="K856" s="158"/>
      <c r="L856" s="159" t="str">
        <f t="shared" si="16"/>
        <v/>
      </c>
    </row>
    <row r="857" spans="2:12" x14ac:dyDescent="0.2">
      <c r="B857" s="158"/>
      <c r="C857" s="158"/>
      <c r="D857" s="158"/>
      <c r="E857" s="158"/>
      <c r="F857" s="158"/>
      <c r="G857" s="158"/>
      <c r="H857" s="158"/>
      <c r="I857" s="158"/>
      <c r="J857" s="158"/>
      <c r="K857" s="158"/>
      <c r="L857" s="159" t="str">
        <f t="shared" si="16"/>
        <v/>
      </c>
    </row>
    <row r="858" spans="2:12" x14ac:dyDescent="0.2">
      <c r="B858" s="158"/>
      <c r="C858" s="158"/>
      <c r="D858" s="158"/>
      <c r="E858" s="158"/>
      <c r="F858" s="158"/>
      <c r="G858" s="158"/>
      <c r="H858" s="158"/>
      <c r="I858" s="158"/>
      <c r="J858" s="158"/>
      <c r="K858" s="158"/>
      <c r="L858" s="159" t="str">
        <f t="shared" si="16"/>
        <v/>
      </c>
    </row>
    <row r="859" spans="2:12" x14ac:dyDescent="0.2">
      <c r="B859" s="158"/>
      <c r="C859" s="158"/>
      <c r="D859" s="158"/>
      <c r="E859" s="158"/>
      <c r="F859" s="158"/>
      <c r="G859" s="158"/>
      <c r="H859" s="158"/>
      <c r="I859" s="158"/>
      <c r="J859" s="158"/>
      <c r="K859" s="158"/>
      <c r="L859" s="159" t="str">
        <f t="shared" si="16"/>
        <v/>
      </c>
    </row>
    <row r="860" spans="2:12" x14ac:dyDescent="0.2">
      <c r="B860" s="158"/>
      <c r="C860" s="158"/>
      <c r="D860" s="158"/>
      <c r="E860" s="158"/>
      <c r="F860" s="158"/>
      <c r="G860" s="158"/>
      <c r="H860" s="158"/>
      <c r="I860" s="158"/>
      <c r="J860" s="158"/>
      <c r="K860" s="158"/>
      <c r="L860" s="159" t="str">
        <f t="shared" si="16"/>
        <v/>
      </c>
    </row>
    <row r="861" spans="2:12" x14ac:dyDescent="0.2">
      <c r="B861" s="158"/>
      <c r="C861" s="158"/>
      <c r="D861" s="158"/>
      <c r="E861" s="158"/>
      <c r="F861" s="158"/>
      <c r="G861" s="158"/>
      <c r="H861" s="158"/>
      <c r="I861" s="158"/>
      <c r="J861" s="158"/>
      <c r="K861" s="158"/>
      <c r="L861" s="159" t="str">
        <f t="shared" si="16"/>
        <v/>
      </c>
    </row>
    <row r="862" spans="2:12" x14ac:dyDescent="0.2">
      <c r="B862" s="158"/>
      <c r="C862" s="158"/>
      <c r="D862" s="158"/>
      <c r="E862" s="158"/>
      <c r="F862" s="158"/>
      <c r="G862" s="158"/>
      <c r="H862" s="158"/>
      <c r="I862" s="158"/>
      <c r="J862" s="158"/>
      <c r="K862" s="158"/>
      <c r="L862" s="159" t="str">
        <f t="shared" si="16"/>
        <v/>
      </c>
    </row>
    <row r="863" spans="2:12" x14ac:dyDescent="0.2">
      <c r="B863" s="158"/>
      <c r="C863" s="158"/>
      <c r="D863" s="158"/>
      <c r="E863" s="158"/>
      <c r="F863" s="158"/>
      <c r="G863" s="158"/>
      <c r="H863" s="158"/>
      <c r="I863" s="158"/>
      <c r="J863" s="158"/>
      <c r="K863" s="158"/>
      <c r="L863" s="159" t="str">
        <f t="shared" si="16"/>
        <v/>
      </c>
    </row>
    <row r="864" spans="2:12" x14ac:dyDescent="0.2">
      <c r="B864" s="158"/>
      <c r="C864" s="158"/>
      <c r="D864" s="158"/>
      <c r="E864" s="158"/>
      <c r="F864" s="158"/>
      <c r="G864" s="158"/>
      <c r="H864" s="158"/>
      <c r="I864" s="158"/>
      <c r="J864" s="158"/>
      <c r="K864" s="158"/>
      <c r="L864" s="159" t="str">
        <f t="shared" si="16"/>
        <v/>
      </c>
    </row>
    <row r="865" spans="2:12" x14ac:dyDescent="0.2">
      <c r="B865" s="158"/>
      <c r="C865" s="158"/>
      <c r="D865" s="158"/>
      <c r="E865" s="158"/>
      <c r="F865" s="158"/>
      <c r="G865" s="158"/>
      <c r="H865" s="158"/>
      <c r="I865" s="158"/>
      <c r="J865" s="158"/>
      <c r="K865" s="158"/>
      <c r="L865" s="159" t="str">
        <f t="shared" si="16"/>
        <v/>
      </c>
    </row>
    <row r="866" spans="2:12" x14ac:dyDescent="0.2">
      <c r="B866" s="158"/>
      <c r="C866" s="158"/>
      <c r="D866" s="158"/>
      <c r="E866" s="158"/>
      <c r="F866" s="158"/>
      <c r="G866" s="158"/>
      <c r="H866" s="158"/>
      <c r="I866" s="158"/>
      <c r="J866" s="158"/>
      <c r="K866" s="158"/>
      <c r="L866" s="159" t="str">
        <f t="shared" si="16"/>
        <v/>
      </c>
    </row>
    <row r="867" spans="2:12" x14ac:dyDescent="0.2">
      <c r="B867" s="158"/>
      <c r="C867" s="158"/>
      <c r="D867" s="158"/>
      <c r="E867" s="158"/>
      <c r="F867" s="158"/>
      <c r="G867" s="158"/>
      <c r="H867" s="158"/>
      <c r="I867" s="158"/>
      <c r="J867" s="158"/>
      <c r="K867" s="158"/>
      <c r="L867" s="159" t="str">
        <f t="shared" si="16"/>
        <v/>
      </c>
    </row>
    <row r="868" spans="2:12" x14ac:dyDescent="0.2">
      <c r="B868" s="158"/>
      <c r="C868" s="158"/>
      <c r="D868" s="158"/>
      <c r="E868" s="158"/>
      <c r="F868" s="158"/>
      <c r="G868" s="158"/>
      <c r="H868" s="158"/>
      <c r="I868" s="158"/>
      <c r="J868" s="158"/>
      <c r="K868" s="158"/>
      <c r="L868" s="159" t="str">
        <f t="shared" si="16"/>
        <v/>
      </c>
    </row>
    <row r="869" spans="2:12" x14ac:dyDescent="0.2">
      <c r="B869" s="158"/>
      <c r="C869" s="158"/>
      <c r="D869" s="158"/>
      <c r="E869" s="158"/>
      <c r="F869" s="158"/>
      <c r="G869" s="158"/>
      <c r="H869" s="158"/>
      <c r="I869" s="158"/>
      <c r="J869" s="158"/>
      <c r="K869" s="158"/>
      <c r="L869" s="159" t="str">
        <f t="shared" si="16"/>
        <v/>
      </c>
    </row>
    <row r="870" spans="2:12" x14ac:dyDescent="0.2">
      <c r="B870" s="158"/>
      <c r="C870" s="158"/>
      <c r="D870" s="158"/>
      <c r="E870" s="158"/>
      <c r="F870" s="158"/>
      <c r="G870" s="158"/>
      <c r="H870" s="158"/>
      <c r="I870" s="158"/>
      <c r="J870" s="158"/>
      <c r="K870" s="158"/>
      <c r="L870" s="159" t="str">
        <f t="shared" si="16"/>
        <v/>
      </c>
    </row>
    <row r="871" spans="2:12" x14ac:dyDescent="0.2">
      <c r="B871" s="158"/>
      <c r="C871" s="158"/>
      <c r="D871" s="158"/>
      <c r="E871" s="158"/>
      <c r="F871" s="158"/>
      <c r="G871" s="158"/>
      <c r="H871" s="158"/>
      <c r="I871" s="158"/>
      <c r="J871" s="158"/>
      <c r="K871" s="158"/>
      <c r="L871" s="159" t="str">
        <f t="shared" si="16"/>
        <v/>
      </c>
    </row>
    <row r="872" spans="2:12" x14ac:dyDescent="0.2">
      <c r="B872" s="158"/>
      <c r="C872" s="158"/>
      <c r="D872" s="158"/>
      <c r="E872" s="158"/>
      <c r="F872" s="158"/>
      <c r="G872" s="158"/>
      <c r="H872" s="158"/>
      <c r="I872" s="158"/>
      <c r="J872" s="158"/>
      <c r="K872" s="158"/>
      <c r="L872" s="159" t="str">
        <f t="shared" si="16"/>
        <v/>
      </c>
    </row>
    <row r="873" spans="2:12" x14ac:dyDescent="0.2">
      <c r="B873" s="158"/>
      <c r="C873" s="158"/>
      <c r="D873" s="158"/>
      <c r="E873" s="158"/>
      <c r="F873" s="158"/>
      <c r="G873" s="158"/>
      <c r="H873" s="158"/>
      <c r="I873" s="158"/>
      <c r="J873" s="158"/>
      <c r="K873" s="158"/>
      <c r="L873" s="159" t="str">
        <f t="shared" si="16"/>
        <v/>
      </c>
    </row>
    <row r="874" spans="2:12" x14ac:dyDescent="0.2">
      <c r="B874" s="158"/>
      <c r="C874" s="158"/>
      <c r="D874" s="158"/>
      <c r="E874" s="158"/>
      <c r="F874" s="158"/>
      <c r="G874" s="158"/>
      <c r="H874" s="158"/>
      <c r="I874" s="158"/>
      <c r="J874" s="158"/>
      <c r="K874" s="158"/>
      <c r="L874" s="159" t="str">
        <f t="shared" si="16"/>
        <v/>
      </c>
    </row>
    <row r="875" spans="2:12" x14ac:dyDescent="0.2">
      <c r="B875" s="158"/>
      <c r="C875" s="158"/>
      <c r="D875" s="158"/>
      <c r="E875" s="158"/>
      <c r="F875" s="158"/>
      <c r="G875" s="158"/>
      <c r="H875" s="158"/>
      <c r="I875" s="158"/>
      <c r="J875" s="158"/>
      <c r="K875" s="158"/>
      <c r="L875" s="159" t="str">
        <f t="shared" si="16"/>
        <v/>
      </c>
    </row>
    <row r="876" spans="2:12" x14ac:dyDescent="0.2">
      <c r="B876" s="158"/>
      <c r="C876" s="158"/>
      <c r="D876" s="158"/>
      <c r="E876" s="158"/>
      <c r="F876" s="158"/>
      <c r="G876" s="158"/>
      <c r="H876" s="158"/>
      <c r="I876" s="158"/>
      <c r="J876" s="158"/>
      <c r="K876" s="158"/>
      <c r="L876" s="159" t="str">
        <f t="shared" si="16"/>
        <v/>
      </c>
    </row>
    <row r="877" spans="2:12" x14ac:dyDescent="0.2">
      <c r="B877" s="158"/>
      <c r="C877" s="158"/>
      <c r="D877" s="158"/>
      <c r="E877" s="158"/>
      <c r="F877" s="158"/>
      <c r="G877" s="158"/>
      <c r="H877" s="158"/>
      <c r="I877" s="158"/>
      <c r="J877" s="158"/>
      <c r="K877" s="158"/>
      <c r="L877" s="159" t="str">
        <f t="shared" si="16"/>
        <v/>
      </c>
    </row>
    <row r="878" spans="2:12" x14ac:dyDescent="0.2">
      <c r="B878" s="158"/>
      <c r="C878" s="158"/>
      <c r="D878" s="158"/>
      <c r="E878" s="158"/>
      <c r="F878" s="158"/>
      <c r="G878" s="158"/>
      <c r="H878" s="158"/>
      <c r="I878" s="158"/>
      <c r="J878" s="158"/>
      <c r="K878" s="158"/>
      <c r="L878" s="159" t="str">
        <f t="shared" si="16"/>
        <v/>
      </c>
    </row>
    <row r="879" spans="2:12" x14ac:dyDescent="0.2">
      <c r="B879" s="158"/>
      <c r="C879" s="158"/>
      <c r="D879" s="158"/>
      <c r="E879" s="158"/>
      <c r="F879" s="158"/>
      <c r="G879" s="158"/>
      <c r="H879" s="158"/>
      <c r="I879" s="158"/>
      <c r="J879" s="158"/>
      <c r="K879" s="158"/>
      <c r="L879" s="159" t="str">
        <f t="shared" si="16"/>
        <v/>
      </c>
    </row>
    <row r="880" spans="2:12" x14ac:dyDescent="0.2">
      <c r="B880" s="158"/>
      <c r="C880" s="158"/>
      <c r="D880" s="158"/>
      <c r="E880" s="158"/>
      <c r="F880" s="158"/>
      <c r="G880" s="158"/>
      <c r="H880" s="158"/>
      <c r="I880" s="158"/>
      <c r="J880" s="158"/>
      <c r="K880" s="158"/>
      <c r="L880" s="159" t="str">
        <f t="shared" si="16"/>
        <v/>
      </c>
    </row>
    <row r="881" spans="2:12" x14ac:dyDescent="0.2">
      <c r="B881" s="158"/>
      <c r="C881" s="158"/>
      <c r="D881" s="158"/>
      <c r="E881" s="158"/>
      <c r="F881" s="158"/>
      <c r="G881" s="158"/>
      <c r="H881" s="158"/>
      <c r="I881" s="158"/>
      <c r="J881" s="158"/>
      <c r="K881" s="158"/>
      <c r="L881" s="159" t="str">
        <f t="shared" si="16"/>
        <v/>
      </c>
    </row>
    <row r="882" spans="2:12" x14ac:dyDescent="0.2">
      <c r="B882" s="158"/>
      <c r="C882" s="158"/>
      <c r="D882" s="158"/>
      <c r="E882" s="158"/>
      <c r="F882" s="158"/>
      <c r="G882" s="158"/>
      <c r="H882" s="158"/>
      <c r="I882" s="158"/>
      <c r="J882" s="158"/>
      <c r="K882" s="158"/>
      <c r="L882" s="159" t="str">
        <f t="shared" si="16"/>
        <v/>
      </c>
    </row>
    <row r="883" spans="2:12" x14ac:dyDescent="0.2">
      <c r="B883" s="158"/>
      <c r="C883" s="158"/>
      <c r="D883" s="158"/>
      <c r="E883" s="158"/>
      <c r="F883" s="158"/>
      <c r="G883" s="158"/>
      <c r="H883" s="158"/>
      <c r="I883" s="158"/>
      <c r="J883" s="158"/>
      <c r="K883" s="158"/>
      <c r="L883" s="159" t="str">
        <f t="shared" si="16"/>
        <v/>
      </c>
    </row>
    <row r="884" spans="2:12" x14ac:dyDescent="0.2">
      <c r="B884" s="158"/>
      <c r="C884" s="158"/>
      <c r="D884" s="158"/>
      <c r="E884" s="158"/>
      <c r="F884" s="158"/>
      <c r="G884" s="158"/>
      <c r="H884" s="158"/>
      <c r="I884" s="158"/>
      <c r="J884" s="158"/>
      <c r="K884" s="158"/>
      <c r="L884" s="159" t="str">
        <f t="shared" si="16"/>
        <v/>
      </c>
    </row>
    <row r="885" spans="2:12" x14ac:dyDescent="0.2">
      <c r="B885" s="158"/>
      <c r="C885" s="158"/>
      <c r="D885" s="158"/>
      <c r="E885" s="158"/>
      <c r="F885" s="158"/>
      <c r="G885" s="158"/>
      <c r="H885" s="158"/>
      <c r="I885" s="158"/>
      <c r="J885" s="158"/>
      <c r="K885" s="158"/>
      <c r="L885" s="159" t="str">
        <f t="shared" si="16"/>
        <v/>
      </c>
    </row>
    <row r="886" spans="2:12" x14ac:dyDescent="0.2">
      <c r="B886" s="158"/>
      <c r="C886" s="158"/>
      <c r="D886" s="158"/>
      <c r="E886" s="158"/>
      <c r="F886" s="158"/>
      <c r="G886" s="158"/>
      <c r="H886" s="158"/>
      <c r="I886" s="158"/>
      <c r="J886" s="158"/>
      <c r="K886" s="158"/>
      <c r="L886" s="159" t="str">
        <f t="shared" si="16"/>
        <v/>
      </c>
    </row>
    <row r="887" spans="2:12" x14ac:dyDescent="0.2">
      <c r="B887" s="158"/>
      <c r="C887" s="158"/>
      <c r="D887" s="158"/>
      <c r="E887" s="158"/>
      <c r="F887" s="158"/>
      <c r="G887" s="158"/>
      <c r="H887" s="158"/>
      <c r="I887" s="158"/>
      <c r="J887" s="158"/>
      <c r="K887" s="158"/>
      <c r="L887" s="159" t="str">
        <f t="shared" si="16"/>
        <v/>
      </c>
    </row>
    <row r="888" spans="2:12" x14ac:dyDescent="0.2">
      <c r="B888" s="158"/>
      <c r="C888" s="158"/>
      <c r="D888" s="158"/>
      <c r="E888" s="158"/>
      <c r="F888" s="158"/>
      <c r="G888" s="158"/>
      <c r="H888" s="158"/>
      <c r="I888" s="158"/>
      <c r="J888" s="158"/>
      <c r="K888" s="158"/>
      <c r="L888" s="159" t="str">
        <f t="shared" si="16"/>
        <v/>
      </c>
    </row>
    <row r="889" spans="2:12" x14ac:dyDescent="0.2">
      <c r="B889" s="158"/>
      <c r="C889" s="158"/>
      <c r="D889" s="158"/>
      <c r="E889" s="158"/>
      <c r="F889" s="158"/>
      <c r="G889" s="158"/>
      <c r="H889" s="158"/>
      <c r="I889" s="158"/>
      <c r="J889" s="158"/>
      <c r="K889" s="158"/>
      <c r="L889" s="159" t="str">
        <f t="shared" si="16"/>
        <v/>
      </c>
    </row>
    <row r="890" spans="2:12" x14ac:dyDescent="0.2">
      <c r="B890" s="158"/>
      <c r="C890" s="158"/>
      <c r="D890" s="158"/>
      <c r="E890" s="158"/>
      <c r="F890" s="158"/>
      <c r="G890" s="158"/>
      <c r="H890" s="158"/>
      <c r="I890" s="158"/>
      <c r="J890" s="158"/>
      <c r="K890" s="158"/>
      <c r="L890" s="159" t="str">
        <f t="shared" si="16"/>
        <v/>
      </c>
    </row>
    <row r="891" spans="2:12" x14ac:dyDescent="0.2">
      <c r="B891" s="158"/>
      <c r="C891" s="158"/>
      <c r="D891" s="158"/>
      <c r="E891" s="158"/>
      <c r="F891" s="158"/>
      <c r="G891" s="158"/>
      <c r="H891" s="158"/>
      <c r="I891" s="158"/>
      <c r="J891" s="158"/>
      <c r="K891" s="158"/>
      <c r="L891" s="159" t="str">
        <f t="shared" si="16"/>
        <v/>
      </c>
    </row>
    <row r="892" spans="2:12" x14ac:dyDescent="0.2">
      <c r="B892" s="158"/>
      <c r="C892" s="158"/>
      <c r="D892" s="158"/>
      <c r="E892" s="158"/>
      <c r="F892" s="158"/>
      <c r="G892" s="158"/>
      <c r="H892" s="158"/>
      <c r="I892" s="158"/>
      <c r="J892" s="158"/>
      <c r="K892" s="158"/>
      <c r="L892" s="159" t="str">
        <f t="shared" si="16"/>
        <v/>
      </c>
    </row>
    <row r="893" spans="2:12" x14ac:dyDescent="0.2">
      <c r="B893" s="158"/>
      <c r="C893" s="158"/>
      <c r="D893" s="158"/>
      <c r="E893" s="158"/>
      <c r="F893" s="158"/>
      <c r="G893" s="158"/>
      <c r="H893" s="158"/>
      <c r="I893" s="158"/>
      <c r="J893" s="158"/>
      <c r="K893" s="158"/>
      <c r="L893" s="159" t="str">
        <f t="shared" si="16"/>
        <v/>
      </c>
    </row>
    <row r="894" spans="2:12" x14ac:dyDescent="0.2">
      <c r="B894" s="158"/>
      <c r="C894" s="158"/>
      <c r="D894" s="158"/>
      <c r="E894" s="158"/>
      <c r="F894" s="158"/>
      <c r="G894" s="158"/>
      <c r="H894" s="158"/>
      <c r="I894" s="158"/>
      <c r="J894" s="158"/>
      <c r="K894" s="158"/>
      <c r="L894" s="159" t="str">
        <f t="shared" si="16"/>
        <v/>
      </c>
    </row>
    <row r="895" spans="2:12" x14ac:dyDescent="0.2">
      <c r="B895" s="158"/>
      <c r="C895" s="158"/>
      <c r="D895" s="158"/>
      <c r="E895" s="158"/>
      <c r="F895" s="158"/>
      <c r="G895" s="158"/>
      <c r="H895" s="158"/>
      <c r="I895" s="158"/>
      <c r="J895" s="158"/>
      <c r="K895" s="158"/>
      <c r="L895" s="159" t="str">
        <f t="shared" si="16"/>
        <v/>
      </c>
    </row>
    <row r="896" spans="2:12" x14ac:dyDescent="0.2">
      <c r="B896" s="158"/>
      <c r="C896" s="158"/>
      <c r="D896" s="158"/>
      <c r="E896" s="158"/>
      <c r="F896" s="158"/>
      <c r="G896" s="158"/>
      <c r="H896" s="158"/>
      <c r="I896" s="158"/>
      <c r="J896" s="158"/>
      <c r="K896" s="158"/>
      <c r="L896" s="159" t="str">
        <f t="shared" si="16"/>
        <v/>
      </c>
    </row>
    <row r="897" spans="2:12" x14ac:dyDescent="0.2">
      <c r="B897" s="158"/>
      <c r="C897" s="158"/>
      <c r="D897" s="158"/>
      <c r="E897" s="158"/>
      <c r="F897" s="158"/>
      <c r="G897" s="158"/>
      <c r="H897" s="158"/>
      <c r="I897" s="158"/>
      <c r="J897" s="158"/>
      <c r="K897" s="158"/>
      <c r="L897" s="159" t="str">
        <f t="shared" si="16"/>
        <v/>
      </c>
    </row>
    <row r="898" spans="2:12" x14ac:dyDescent="0.2">
      <c r="B898" s="158"/>
      <c r="C898" s="158"/>
      <c r="D898" s="158"/>
      <c r="E898" s="158"/>
      <c r="F898" s="158"/>
      <c r="G898" s="158"/>
      <c r="H898" s="158"/>
      <c r="I898" s="158"/>
      <c r="J898" s="158"/>
      <c r="K898" s="158"/>
      <c r="L898" s="159" t="str">
        <f t="shared" si="16"/>
        <v/>
      </c>
    </row>
    <row r="899" spans="2:12" x14ac:dyDescent="0.2">
      <c r="B899" s="158"/>
      <c r="C899" s="158"/>
      <c r="D899" s="158"/>
      <c r="E899" s="158"/>
      <c r="F899" s="158"/>
      <c r="G899" s="158"/>
      <c r="H899" s="158"/>
      <c r="I899" s="158"/>
      <c r="J899" s="158"/>
      <c r="K899" s="158"/>
      <c r="L899" s="159" t="str">
        <f t="shared" si="16"/>
        <v/>
      </c>
    </row>
    <row r="900" spans="2:12" x14ac:dyDescent="0.2">
      <c r="B900" s="158"/>
      <c r="C900" s="158"/>
      <c r="D900" s="158"/>
      <c r="E900" s="158"/>
      <c r="F900" s="158"/>
      <c r="G900" s="158"/>
      <c r="H900" s="158"/>
      <c r="I900" s="158"/>
      <c r="J900" s="158"/>
      <c r="K900" s="158"/>
      <c r="L900" s="159" t="str">
        <f t="shared" ref="L900:L901" si="17">IF(E900="","",IF(E900&lt;F900,PROPER(E900)&amp;" &amp; "&amp;PROPER(F900),PROPER(F900)&amp;" &amp; "&amp;PROPER(E900)))</f>
        <v/>
      </c>
    </row>
    <row r="901" spans="2:12" x14ac:dyDescent="0.2">
      <c r="B901" s="158"/>
      <c r="C901" s="158"/>
      <c r="D901" s="158"/>
      <c r="E901" s="158"/>
      <c r="F901" s="158"/>
      <c r="G901" s="158"/>
      <c r="H901" s="158"/>
      <c r="I901" s="158"/>
      <c r="J901" s="158"/>
      <c r="K901" s="158"/>
      <c r="L901" s="159" t="str">
        <f t="shared" si="17"/>
        <v/>
      </c>
    </row>
  </sheetData>
  <sheetProtection sheet="1" objects="1" scenarios="1" autoFilter="0"/>
  <autoFilter ref="B2:L901" xr:uid="{EB05E0E6-24D6-4867-AE9A-62144B3D1114}"/>
  <sortState xmlns:xlrd2="http://schemas.microsoft.com/office/spreadsheetml/2017/richdata2" ref="B3:L151">
    <sortCondition ref="B3:B15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Pro-Am</vt:lpstr>
      <vt:lpstr>About</vt:lpstr>
      <vt:lpstr>MPs</vt:lpstr>
      <vt:lpstr>Website Dload</vt:lpstr>
      <vt:lpstr>Prev Pairs</vt:lpstr>
      <vt:lpstr>CountManual</vt:lpstr>
      <vt:lpstr>CountPlaying</vt:lpstr>
      <vt:lpstr>CountRandom</vt:lpstr>
      <vt:lpstr>DoY</vt:lpstr>
      <vt:lpstr>EventType</vt:lpstr>
      <vt:lpstr>find</vt:lpstr>
      <vt:lpstr>MbrCnt</vt:lpstr>
      <vt:lpstr>mid</vt:lpstr>
      <vt:lpstr>RandLower</vt:lpstr>
      <vt:lpstr>RandTo</vt:lpstr>
      <vt:lpstr>RandYN</vt:lpstr>
      <vt:lpstr>RookieNum</vt:lpstr>
      <vt:lpstr>RSRankBy</vt:lpstr>
      <vt:lpstr>Tables</vt:lpstr>
      <vt:lpstr>tblRandRank</vt:lpstr>
      <vt:lpstr>Version</vt:lpstr>
      <vt:lpstr>YNBlank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Reid</dc:creator>
  <cp:lastModifiedBy>John Reid</cp:lastModifiedBy>
  <cp:lastPrinted>2023-09-26T22:32:11Z</cp:lastPrinted>
  <dcterms:created xsi:type="dcterms:W3CDTF">2023-09-23T23:40:04Z</dcterms:created>
  <dcterms:modified xsi:type="dcterms:W3CDTF">2026-02-11T21:15:33Z</dcterms:modified>
</cp:coreProperties>
</file>