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8be4333e474c6f/Documents/Bridge/ECBA Treasurer/Accounts 2024.2025/"/>
    </mc:Choice>
  </mc:AlternateContent>
  <xr:revisionPtr revIDLastSave="1355" documentId="8_{7CF974A8-0DA1-454E-923B-7298B17A9C32}" xr6:coauthVersionLast="47" xr6:coauthVersionMax="47" xr10:uidLastSave="{05A80DE1-F7BD-41BC-A3BA-06772B10FF85}"/>
  <bookViews>
    <workbookView xWindow="-108" yWindow="-108" windowWidth="23256" windowHeight="12456" tabRatio="602" firstSheet="4" activeTab="6" xr2:uid="{00000000-000D-0000-FFFF-FFFF00000000}"/>
  </bookViews>
  <sheets>
    <sheet name="1. Barclays Payments 400993654 " sheetId="5" r:id="rId1"/>
    <sheet name="2. Bank Receipts 400993654" sheetId="11" r:id="rId2"/>
    <sheet name="3. BarclaysReconciliation  654 " sheetId="2" r:id="rId3"/>
    <sheet name="4. Bank Receipts 63373487" sheetId="1" r:id="rId4"/>
    <sheet name="5. Bank Account 63373487" sheetId="10" r:id="rId5"/>
    <sheet name="6. Bank Account 93749185" sheetId="12" r:id="rId6"/>
    <sheet name="7.I&amp;Ex" sheetId="8" r:id="rId7"/>
    <sheet name="Balance sheet" sheetId="15" r:id="rId8"/>
  </sheets>
  <definedNames>
    <definedName name="_xlnm.Print_Area" localSheetId="3">'4. Bank Receipts 63373487'!$A$1:$J$26</definedName>
    <definedName name="_xlnm.Print_Area" localSheetId="6">'7.I&amp;Ex'!$B$1:$N$58</definedName>
    <definedName name="_xlnm.Print_Titles" localSheetId="0">'1. Barclays Payments 400993654 '!$A:$G,'1. Barclays Payments 400993654 '!$1:$4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" l="1"/>
  <c r="J14" i="8"/>
  <c r="E9" i="8"/>
  <c r="G75" i="5" l="1"/>
  <c r="G76" i="5"/>
  <c r="G74" i="5"/>
  <c r="L59" i="5"/>
  <c r="G59" i="5" s="1"/>
  <c r="E48" i="8"/>
  <c r="V86" i="5"/>
  <c r="E47" i="8"/>
  <c r="E23" i="8"/>
  <c r="J50" i="5"/>
  <c r="G50" i="5" s="1"/>
  <c r="K62" i="5"/>
  <c r="G62" i="5" s="1"/>
  <c r="K28" i="11"/>
  <c r="R14" i="1"/>
  <c r="X18" i="11"/>
  <c r="P13" i="1"/>
  <c r="P14" i="1" s="1"/>
  <c r="P15" i="1" s="1"/>
  <c r="P16" i="1" s="1"/>
  <c r="P17" i="1" s="1"/>
  <c r="P18" i="1" s="1"/>
  <c r="P19" i="1" s="1"/>
  <c r="P12" i="1"/>
  <c r="P11" i="1"/>
  <c r="P10" i="1"/>
  <c r="P9" i="1"/>
  <c r="P8" i="1"/>
  <c r="O25" i="1"/>
  <c r="N25" i="1"/>
  <c r="I24" i="10"/>
  <c r="J24" i="10" s="1"/>
  <c r="D18" i="1"/>
  <c r="D19" i="1"/>
  <c r="D20" i="1"/>
  <c r="D21" i="1"/>
  <c r="D22" i="1"/>
  <c r="D23" i="1"/>
  <c r="D24" i="1"/>
  <c r="F17" i="1"/>
  <c r="D15" i="1"/>
  <c r="D14" i="1"/>
  <c r="D12" i="1"/>
  <c r="F11" i="1"/>
  <c r="G40" i="5"/>
  <c r="O26" i="1" l="1"/>
  <c r="J50" i="8"/>
  <c r="L50" i="8" s="1"/>
  <c r="H37" i="8"/>
  <c r="I37" i="8"/>
  <c r="K37" i="8"/>
  <c r="E12" i="15"/>
  <c r="D8" i="1" l="1"/>
  <c r="B5" i="10" l="1"/>
  <c r="D11" i="1"/>
  <c r="J11" i="1"/>
  <c r="AA79" i="5" l="1"/>
  <c r="AB79" i="5"/>
  <c r="E26" i="11"/>
  <c r="F26" i="11"/>
  <c r="E10" i="8" s="1"/>
  <c r="G26" i="11"/>
  <c r="H26" i="11"/>
  <c r="I26" i="11"/>
  <c r="J26" i="11"/>
  <c r="K26" i="11"/>
  <c r="K30" i="11" s="1"/>
  <c r="M26" i="11"/>
  <c r="O26" i="11"/>
  <c r="P26" i="11"/>
  <c r="Q26" i="11"/>
  <c r="D17" i="11"/>
  <c r="D11" i="11"/>
  <c r="D12" i="11"/>
  <c r="D13" i="11"/>
  <c r="D14" i="11"/>
  <c r="D15" i="11"/>
  <c r="D16" i="11"/>
  <c r="D10" i="1"/>
  <c r="E46" i="8"/>
  <c r="E42" i="8"/>
  <c r="V90" i="5" l="1"/>
  <c r="I45" i="2" l="1"/>
  <c r="AE37" i="5"/>
  <c r="G16" i="15" l="1"/>
  <c r="G18" i="15" s="1"/>
  <c r="J24" i="8"/>
  <c r="L24" i="8" s="1"/>
  <c r="L14" i="8"/>
  <c r="L26" i="8" l="1"/>
  <c r="G37" i="5"/>
  <c r="G38" i="5"/>
  <c r="G39" i="5"/>
  <c r="G41" i="5"/>
  <c r="G42" i="5"/>
  <c r="G43" i="5"/>
  <c r="G44" i="5"/>
  <c r="G45" i="5"/>
  <c r="G46" i="5"/>
  <c r="G47" i="5"/>
  <c r="G48" i="5"/>
  <c r="G49" i="5"/>
  <c r="G51" i="5"/>
  <c r="G52" i="5"/>
  <c r="G53" i="5"/>
  <c r="G54" i="5"/>
  <c r="G55" i="5"/>
  <c r="G56" i="5"/>
  <c r="G57" i="5"/>
  <c r="G58" i="5"/>
  <c r="G60" i="5"/>
  <c r="G61" i="5"/>
  <c r="G63" i="5"/>
  <c r="G64" i="5"/>
  <c r="G65" i="5"/>
  <c r="G66" i="5"/>
  <c r="G67" i="5"/>
  <c r="G68" i="5"/>
  <c r="G69" i="5"/>
  <c r="G70" i="5"/>
  <c r="G36" i="5"/>
  <c r="G35" i="5"/>
  <c r="G34" i="5"/>
  <c r="G32" i="5"/>
  <c r="G33" i="5"/>
  <c r="G31" i="5"/>
  <c r="G27" i="5"/>
  <c r="G28" i="5"/>
  <c r="G29" i="5"/>
  <c r="G30" i="5"/>
  <c r="J10" i="2"/>
  <c r="J14" i="2" s="1"/>
  <c r="J20" i="2" s="1"/>
  <c r="E9" i="2" s="1"/>
  <c r="AE6" i="5" l="1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1" i="5"/>
  <c r="AE52" i="5"/>
  <c r="AE53" i="5"/>
  <c r="AE54" i="5"/>
  <c r="AE55" i="5"/>
  <c r="AE56" i="5"/>
  <c r="AE57" i="5"/>
  <c r="AE58" i="5"/>
  <c r="AE60" i="5"/>
  <c r="AE61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H29" i="11"/>
  <c r="E49" i="10"/>
  <c r="G40" i="10" s="1"/>
  <c r="G53" i="10" s="1"/>
  <c r="I35" i="2"/>
  <c r="G28" i="11"/>
  <c r="E11" i="8"/>
  <c r="E14" i="8" s="1"/>
  <c r="M28" i="11"/>
  <c r="AE78" i="5"/>
  <c r="Q79" i="5"/>
  <c r="S81" i="5" s="1"/>
  <c r="R79" i="5"/>
  <c r="S82" i="5" s="1"/>
  <c r="S79" i="5"/>
  <c r="S83" i="5" s="1"/>
  <c r="T79" i="5"/>
  <c r="T90" i="5" s="1"/>
  <c r="U79" i="5"/>
  <c r="V79" i="5"/>
  <c r="W79" i="5"/>
  <c r="E45" i="8" s="1"/>
  <c r="Y79" i="5"/>
  <c r="E44" i="8" s="1"/>
  <c r="Z79" i="5"/>
  <c r="E41" i="8" s="1"/>
  <c r="AA90" i="5"/>
  <c r="AC79" i="5"/>
  <c r="AC81" i="5" s="1"/>
  <c r="AD79" i="5"/>
  <c r="K79" i="5"/>
  <c r="K81" i="5" s="1"/>
  <c r="L79" i="5"/>
  <c r="L81" i="5" s="1"/>
  <c r="E21" i="8" s="1"/>
  <c r="M79" i="5"/>
  <c r="N79" i="5"/>
  <c r="O79" i="5"/>
  <c r="E30" i="8" s="1"/>
  <c r="P79" i="5"/>
  <c r="S80" i="5" s="1"/>
  <c r="H79" i="5"/>
  <c r="I79" i="5"/>
  <c r="J79" i="5"/>
  <c r="E20" i="8" s="1"/>
  <c r="G71" i="5"/>
  <c r="D16" i="1"/>
  <c r="D19" i="11"/>
  <c r="R19" i="11"/>
  <c r="R9" i="11"/>
  <c r="R10" i="11"/>
  <c r="G43" i="12"/>
  <c r="G20" i="12"/>
  <c r="G23" i="12"/>
  <c r="R16" i="11"/>
  <c r="D9" i="1"/>
  <c r="D13" i="1"/>
  <c r="D17" i="1"/>
  <c r="D10" i="11"/>
  <c r="D9" i="11"/>
  <c r="G26" i="15"/>
  <c r="G17" i="5"/>
  <c r="G11" i="5"/>
  <c r="G16" i="5"/>
  <c r="I10" i="10"/>
  <c r="I14" i="10" s="1"/>
  <c r="E9" i="10" s="1"/>
  <c r="D18" i="11"/>
  <c r="D20" i="11"/>
  <c r="D21" i="11"/>
  <c r="D22" i="11"/>
  <c r="D6" i="11"/>
  <c r="D7" i="11"/>
  <c r="D8" i="11"/>
  <c r="R20" i="11"/>
  <c r="G72" i="5"/>
  <c r="G73" i="5"/>
  <c r="E25" i="12"/>
  <c r="E23" i="12"/>
  <c r="G25" i="12" s="1"/>
  <c r="I10" i="12"/>
  <c r="I14" i="12"/>
  <c r="A5" i="12"/>
  <c r="A3" i="12"/>
  <c r="J9" i="1"/>
  <c r="E25" i="1"/>
  <c r="F25" i="1"/>
  <c r="G25" i="1"/>
  <c r="E29" i="8" s="1"/>
  <c r="H25" i="1"/>
  <c r="I25" i="1"/>
  <c r="J24" i="1"/>
  <c r="J23" i="1"/>
  <c r="J8" i="1"/>
  <c r="J10" i="1"/>
  <c r="J12" i="1"/>
  <c r="J13" i="1"/>
  <c r="J14" i="1"/>
  <c r="J15" i="1"/>
  <c r="J16" i="1"/>
  <c r="J17" i="1"/>
  <c r="J18" i="1"/>
  <c r="J19" i="1"/>
  <c r="J20" i="1"/>
  <c r="J21" i="1"/>
  <c r="J22" i="1"/>
  <c r="S26" i="11"/>
  <c r="D25" i="11"/>
  <c r="R24" i="11"/>
  <c r="D24" i="11"/>
  <c r="R23" i="11"/>
  <c r="D23" i="11"/>
  <c r="R22" i="11"/>
  <c r="R21" i="11"/>
  <c r="R18" i="11"/>
  <c r="R17" i="11"/>
  <c r="R15" i="11"/>
  <c r="R14" i="11"/>
  <c r="R13" i="11"/>
  <c r="R12" i="11"/>
  <c r="R11" i="11"/>
  <c r="R8" i="11"/>
  <c r="R7" i="11"/>
  <c r="R6" i="11"/>
  <c r="A3" i="10"/>
  <c r="A5" i="2"/>
  <c r="A3" i="2"/>
  <c r="L31" i="8"/>
  <c r="L37" i="8" s="1"/>
  <c r="L52" i="8" s="1"/>
  <c r="G7" i="5"/>
  <c r="G8" i="5"/>
  <c r="G9" i="5"/>
  <c r="G10" i="5"/>
  <c r="G12" i="5"/>
  <c r="G13" i="5"/>
  <c r="G14" i="5"/>
  <c r="G15" i="5"/>
  <c r="G18" i="5"/>
  <c r="G19" i="5"/>
  <c r="G20" i="5"/>
  <c r="G21" i="5"/>
  <c r="G22" i="5"/>
  <c r="G23" i="5"/>
  <c r="G24" i="5"/>
  <c r="G25" i="5"/>
  <c r="G26" i="5"/>
  <c r="G6" i="5"/>
  <c r="K25" i="1"/>
  <c r="X79" i="5"/>
  <c r="E43" i="8" s="1"/>
  <c r="D26" i="1" l="1"/>
  <c r="G27" i="10"/>
  <c r="R26" i="11"/>
  <c r="G31" i="8"/>
  <c r="M81" i="5"/>
  <c r="E22" i="8"/>
  <c r="X82" i="5"/>
  <c r="E19" i="8"/>
  <c r="I48" i="2"/>
  <c r="E11" i="15" s="1"/>
  <c r="I80" i="5"/>
  <c r="I81" i="5" s="1"/>
  <c r="L54" i="8"/>
  <c r="J81" i="5"/>
  <c r="D79" i="5"/>
  <c r="S90" i="5"/>
  <c r="D25" i="1"/>
  <c r="E13" i="10" s="1"/>
  <c r="AE79" i="5"/>
  <c r="E18" i="8"/>
  <c r="G79" i="5"/>
  <c r="J25" i="1"/>
  <c r="D26" i="11"/>
  <c r="E12" i="2" s="1"/>
  <c r="G14" i="8" l="1"/>
  <c r="E24" i="8"/>
  <c r="E30" i="10"/>
  <c r="G20" i="2"/>
  <c r="E40" i="8"/>
  <c r="E50" i="8" s="1"/>
  <c r="G50" i="8" s="1"/>
  <c r="T91" i="5"/>
  <c r="G18" i="2"/>
  <c r="G81" i="5"/>
  <c r="E23" i="2"/>
  <c r="G24" i="8" l="1"/>
  <c r="G37" i="8" s="1"/>
  <c r="G52" i="8" s="1"/>
  <c r="E16" i="15"/>
  <c r="E18" i="15" s="1"/>
  <c r="G23" i="2"/>
  <c r="G25" i="2" s="1"/>
  <c r="E25" i="15" l="1"/>
  <c r="E26" i="15" s="1"/>
  <c r="E27" i="15" s="1"/>
  <c r="G54" i="8" l="1"/>
  <c r="G30" i="10"/>
  <c r="G32" i="10" s="1"/>
</calcChain>
</file>

<file path=xl/sharedStrings.xml><?xml version="1.0" encoding="utf-8"?>
<sst xmlns="http://schemas.openxmlformats.org/spreadsheetml/2006/main" count="537" uniqueCount="278">
  <si>
    <t>Essex Contract Bridge Association</t>
  </si>
  <si>
    <t>Bank payments (Chq's, d dr's etc)</t>
  </si>
  <si>
    <t>Pachabo</t>
  </si>
  <si>
    <t>Competitions</t>
  </si>
  <si>
    <t>League</t>
  </si>
  <si>
    <t>County</t>
  </si>
  <si>
    <t>Corwen</t>
  </si>
  <si>
    <t>Payee</t>
  </si>
  <si>
    <t>Chq No</t>
  </si>
  <si>
    <t>Total</t>
  </si>
  <si>
    <t>Hall Hire</t>
  </si>
  <si>
    <t>Catering</t>
  </si>
  <si>
    <t>Directors</t>
  </si>
  <si>
    <t>Boards</t>
  </si>
  <si>
    <t>Prizes</t>
  </si>
  <si>
    <t xml:space="preserve">Prizes </t>
  </si>
  <si>
    <t>Tollemache</t>
  </si>
  <si>
    <t>Misc</t>
  </si>
  <si>
    <t>Cards</t>
  </si>
  <si>
    <t>Website</t>
  </si>
  <si>
    <t>Telephone</t>
  </si>
  <si>
    <t>Printing</t>
  </si>
  <si>
    <t>Engraving</t>
  </si>
  <si>
    <t>Sponsorship</t>
  </si>
  <si>
    <t>EBU Fees</t>
  </si>
  <si>
    <t>Expense</t>
  </si>
  <si>
    <t>Postage</t>
  </si>
  <si>
    <t>stationery</t>
  </si>
  <si>
    <t>Accruals</t>
  </si>
  <si>
    <t>Accrual</t>
  </si>
  <si>
    <t xml:space="preserve">Receipts </t>
  </si>
  <si>
    <t>Competition</t>
  </si>
  <si>
    <t>entry fees</t>
  </si>
  <si>
    <t>Date</t>
  </si>
  <si>
    <t>Details</t>
  </si>
  <si>
    <t>Direct</t>
  </si>
  <si>
    <t>Transfer</t>
  </si>
  <si>
    <t>Essex &amp; Herts</t>
  </si>
  <si>
    <t>Memberships</t>
  </si>
  <si>
    <t>Bank Account</t>
  </si>
  <si>
    <t>opening bal</t>
  </si>
  <si>
    <t>Balance</t>
  </si>
  <si>
    <t>Barclays</t>
  </si>
  <si>
    <t>b/f</t>
  </si>
  <si>
    <t>o/s Chqs</t>
  </si>
  <si>
    <t>Statement 01/04/17</t>
  </si>
  <si>
    <t>O/S Lodgements</t>
  </si>
  <si>
    <t>Lodgements</t>
  </si>
  <si>
    <t>Charity Licence</t>
  </si>
  <si>
    <t>o/s Cheques</t>
  </si>
  <si>
    <t>Bank payments</t>
  </si>
  <si>
    <t>c/f</t>
  </si>
  <si>
    <t>£</t>
  </si>
  <si>
    <t>Bank reconciliation</t>
  </si>
  <si>
    <t>Balance per statement</t>
  </si>
  <si>
    <t>Add:</t>
  </si>
  <si>
    <t>O/s lodgements</t>
  </si>
  <si>
    <t>Less:</t>
  </si>
  <si>
    <t>O/s cheques</t>
  </si>
  <si>
    <t>Balance per Cash Book</t>
  </si>
  <si>
    <t>S E</t>
  </si>
  <si>
    <t>o/s lodgements</t>
  </si>
  <si>
    <t>Statement 01/04/16</t>
  </si>
  <si>
    <t>Paid in</t>
  </si>
  <si>
    <t>o/s Lodgements</t>
  </si>
  <si>
    <t>Interest</t>
  </si>
  <si>
    <t>Interest for year</t>
  </si>
  <si>
    <t>EBU</t>
  </si>
  <si>
    <t>Income and Expenditure Account</t>
  </si>
  <si>
    <t>INCOME</t>
  </si>
  <si>
    <t xml:space="preserve">Competitions Fees </t>
  </si>
  <si>
    <t>EXPENDITURE</t>
  </si>
  <si>
    <t xml:space="preserve">Competition Expenses </t>
  </si>
  <si>
    <t>Accomodation &amp; Catering</t>
  </si>
  <si>
    <t>Boards &amp; b/Mates</t>
  </si>
  <si>
    <t>Directors&amp; Expenses</t>
  </si>
  <si>
    <t>League Fees</t>
  </si>
  <si>
    <t>Sundry - Interest</t>
  </si>
  <si>
    <t>AGM (Current)</t>
  </si>
  <si>
    <t>Playing Cards</t>
  </si>
  <si>
    <t>EXCESS OF EXPENDITURE OVER INCOME</t>
  </si>
  <si>
    <t xml:space="preserve">The Sponsorship of £200 was kindly provided by Barbra Cornell in memory of her late husband </t>
  </si>
  <si>
    <t>Ray Cornell and presented to the the club entering the Garden Cities Trophy</t>
  </si>
  <si>
    <t>ESSEX CONTRACT BRIDGE ASSOCIATION</t>
  </si>
  <si>
    <t>CASH</t>
  </si>
  <si>
    <t>On current account and in hand</t>
  </si>
  <si>
    <t>On Competitions Account</t>
  </si>
  <si>
    <t>On Business Bonus Account</t>
  </si>
  <si>
    <t>Skipton Building Society 90 Day Account</t>
  </si>
  <si>
    <t>REPRESENTED BY</t>
  </si>
  <si>
    <t xml:space="preserve">New Equipment Fund </t>
  </si>
  <si>
    <t>Capital account</t>
  </si>
  <si>
    <t xml:space="preserve">Excess of  Expenditure over Income  </t>
  </si>
  <si>
    <t>I have examined the books and records of the Essex Contract Bridge Association and,</t>
  </si>
  <si>
    <t xml:space="preserve"> INDEPENDENT EXAMINER:  Petra Bromfield…………………..</t>
  </si>
  <si>
    <t>Fund was subsequently topped up by the ECBA but has now been taken back to original</t>
  </si>
  <si>
    <t>when Essex qualify for the final.</t>
  </si>
  <si>
    <t>and stationery in the year of purchase.</t>
  </si>
  <si>
    <t>O/Line</t>
  </si>
  <si>
    <t>Boot Camp</t>
  </si>
  <si>
    <t>Training</t>
  </si>
  <si>
    <t>Realbridge</t>
  </si>
  <si>
    <t>DD</t>
  </si>
  <si>
    <t>UM</t>
  </si>
  <si>
    <t>Statement 01/04/23</t>
  </si>
  <si>
    <t>International Bridge</t>
  </si>
  <si>
    <t>Director</t>
  </si>
  <si>
    <t>Tollemache Reserve Fund ( see Note 3)</t>
  </si>
  <si>
    <t>Paid to EBU</t>
  </si>
  <si>
    <t>Defecit/Surplus on Competions</t>
  </si>
  <si>
    <t>Youth</t>
  </si>
  <si>
    <t>Bridge</t>
  </si>
  <si>
    <t>amount.</t>
  </si>
  <si>
    <t>FCBA</t>
  </si>
  <si>
    <t>Collected at Charity</t>
  </si>
  <si>
    <t>Entry fees</t>
  </si>
  <si>
    <t>Expenses</t>
  </si>
  <si>
    <t>Donation Eves Corner</t>
  </si>
  <si>
    <t>County Directors Training</t>
  </si>
  <si>
    <t>Charity Money to Marcia</t>
  </si>
  <si>
    <t>Charity</t>
  </si>
  <si>
    <t>AGM</t>
  </si>
  <si>
    <r>
      <rPr>
        <b/>
        <sz val="10"/>
        <rFont val="Arial"/>
        <family val="2"/>
      </rPr>
      <t>Note 3</t>
    </r>
    <r>
      <rPr>
        <sz val="10"/>
        <rFont val="Arial"/>
        <family val="2"/>
      </rPr>
      <t xml:space="preserve">: </t>
    </r>
  </si>
  <si>
    <t>The Tollemache Reserve Fund is to cover the extra costs involved on the  occasion</t>
  </si>
  <si>
    <t xml:space="preserve">It is the policy of the committee to write off expenditure on trophies, cards, boards </t>
  </si>
  <si>
    <r>
      <rPr>
        <b/>
        <sz val="10"/>
        <rFont val="Arial"/>
        <family val="2"/>
      </rPr>
      <t>Note 1</t>
    </r>
    <r>
      <rPr>
        <sz val="10"/>
        <rFont val="Arial"/>
        <family val="2"/>
      </rPr>
      <t>:</t>
    </r>
  </si>
  <si>
    <t xml:space="preserve"> The Youth Development  Fund represents funds originally donated by the Thurrock </t>
  </si>
  <si>
    <t xml:space="preserve">For the year ending 31st March </t>
  </si>
  <si>
    <t>25/04/2024</t>
  </si>
  <si>
    <t>Alan Rodger</t>
  </si>
  <si>
    <t>Champ Pairs 21/04</t>
  </si>
  <si>
    <t>Teams of 4 17/03</t>
  </si>
  <si>
    <t>29/04/2024</t>
  </si>
  <si>
    <t>07/05/2024</t>
  </si>
  <si>
    <t>R Elliott - Hotel</t>
  </si>
  <si>
    <t>16/04/2024</t>
  </si>
  <si>
    <t>0705/2024</t>
  </si>
  <si>
    <t>R Perryman &amp;  S Curran</t>
  </si>
  <si>
    <t>Corwen - Hotel</t>
  </si>
  <si>
    <t>Corwen - Entry</t>
  </si>
  <si>
    <t xml:space="preserve">J Franklin </t>
  </si>
  <si>
    <t>30/05/2024</t>
  </si>
  <si>
    <t>03/06/2024</t>
  </si>
  <si>
    <t>To FCBA</t>
  </si>
  <si>
    <t>Pd to ECBA in error</t>
  </si>
  <si>
    <t>From Comp a/c</t>
  </si>
  <si>
    <t>06/06/2024</t>
  </si>
  <si>
    <t>31/05/2024</t>
  </si>
  <si>
    <t>21/06/2024</t>
  </si>
  <si>
    <t>Championship Pairs from 31/03</t>
  </si>
  <si>
    <t>Championship Pairs to 17/07</t>
  </si>
  <si>
    <t>26/04/2024</t>
  </si>
  <si>
    <t>Transferred to 654</t>
  </si>
  <si>
    <t>Linda Fleet</t>
  </si>
  <si>
    <t>EBU Cards</t>
  </si>
  <si>
    <t>04/07/2024</t>
  </si>
  <si>
    <t>11/07/2024</t>
  </si>
  <si>
    <t>Steve Abbot</t>
  </si>
  <si>
    <t>From Comp a/c and refunded</t>
  </si>
  <si>
    <t>22/07/2024</t>
  </si>
  <si>
    <t>County Match</t>
  </si>
  <si>
    <t>05/08/2024</t>
  </si>
  <si>
    <t>AGM Gifts</t>
  </si>
  <si>
    <t>MVH</t>
  </si>
  <si>
    <t>Deposit for 17/11</t>
  </si>
  <si>
    <t>County UM</t>
  </si>
  <si>
    <t>10/08/2024</t>
  </si>
  <si>
    <t>Food for AGM</t>
  </si>
  <si>
    <t>Marcia</t>
  </si>
  <si>
    <t>27/08/2024</t>
  </si>
  <si>
    <t>01/09/2024</t>
  </si>
  <si>
    <t>C Pairs and AGMs</t>
  </si>
  <si>
    <t>Middlesex CBA</t>
  </si>
  <si>
    <t>Metropolitan Cup</t>
  </si>
  <si>
    <t>Met Cup</t>
  </si>
  <si>
    <t>Club Pairs</t>
  </si>
  <si>
    <t>GP Swiss Pairs</t>
  </si>
  <si>
    <t>24/09/2024</t>
  </si>
  <si>
    <t>27/09/2024</t>
  </si>
  <si>
    <t>Cash</t>
  </si>
  <si>
    <t>Prizes Swiss Pairs</t>
  </si>
  <si>
    <t>30/09/2024</t>
  </si>
  <si>
    <t>Rob Sassoon</t>
  </si>
  <si>
    <t>17/10/2024</t>
  </si>
  <si>
    <t>24/10/2024</t>
  </si>
  <si>
    <t>Swiss Pairs</t>
  </si>
  <si>
    <t>ECL  v Northants</t>
  </si>
  <si>
    <t>28/10/2024</t>
  </si>
  <si>
    <t>29/10/2024</t>
  </si>
  <si>
    <t>Val Mollison</t>
  </si>
  <si>
    <t>Director Cup for Clubs</t>
  </si>
  <si>
    <t>31/10/2024</t>
  </si>
  <si>
    <t>Fletcher &amp;  Cup fo Clubs</t>
  </si>
  <si>
    <t>League/ Cup4Clubs</t>
  </si>
  <si>
    <t>04/11/2024</t>
  </si>
  <si>
    <t>Charity 17/11</t>
  </si>
  <si>
    <t>Accrued Income</t>
  </si>
  <si>
    <t>For the Year Ended 31st March 2025</t>
  </si>
  <si>
    <t>Essex &amp; Herts Joint GP Events</t>
  </si>
  <si>
    <t>County Matches &amp; Entry fees</t>
  </si>
  <si>
    <t>20/052024</t>
  </si>
  <si>
    <t>26/06/2024</t>
  </si>
  <si>
    <t>Miscellaneous Refunded</t>
  </si>
  <si>
    <t>in my opinion, these give a true and fair view of the financial position as at 31/03/2025</t>
  </si>
  <si>
    <t>GP Swiss Pairs UM</t>
  </si>
  <si>
    <t>Cash Charity</t>
  </si>
  <si>
    <t>Transfer from a/c 487</t>
  </si>
  <si>
    <t>Hire Hall Charity</t>
  </si>
  <si>
    <t>Balance of Food for Charity</t>
  </si>
  <si>
    <t>Cup for Clubs UM</t>
  </si>
  <si>
    <t>25/11/2024</t>
  </si>
  <si>
    <t>22/11/2024</t>
  </si>
  <si>
    <t>18/11/2024</t>
  </si>
  <si>
    <t>Marcia L-Harris</t>
  </si>
  <si>
    <t>To be given to the Charities</t>
  </si>
  <si>
    <t>29/11/2024</t>
  </si>
  <si>
    <t>20/12/2024</t>
  </si>
  <si>
    <t>Bridgewebs</t>
  </si>
  <si>
    <t>Website Costs</t>
  </si>
  <si>
    <t>14/01/2025</t>
  </si>
  <si>
    <t>Swiss Pairs 12/01/2025</t>
  </si>
  <si>
    <t>Uppsala League</t>
  </si>
  <si>
    <t>ECBA entry</t>
  </si>
  <si>
    <t>27/01/2025</t>
  </si>
  <si>
    <t xml:space="preserve">Teams of 4 </t>
  </si>
  <si>
    <t>03/02/2025</t>
  </si>
  <si>
    <t>League Match &amp; Nicko</t>
  </si>
  <si>
    <t>10/02/2025</t>
  </si>
  <si>
    <t>Cornell</t>
  </si>
  <si>
    <t>17/02/2025</t>
  </si>
  <si>
    <t>Jacks Morcombe</t>
  </si>
  <si>
    <t>Cornell Director</t>
  </si>
  <si>
    <t>25/02/2025</t>
  </si>
  <si>
    <t>Teams of 4</t>
  </si>
  <si>
    <t>27/02/2025</t>
  </si>
  <si>
    <t>EBA</t>
  </si>
  <si>
    <t xml:space="preserve"> Training via EBA</t>
  </si>
  <si>
    <t>Paid in (S Abbott Refund)</t>
  </si>
  <si>
    <t>Paid in (A Smith Refund)</t>
  </si>
  <si>
    <t>Paid in (£12 R Tatt)</t>
  </si>
  <si>
    <t>Paid in £12 Refund R Tatt)</t>
  </si>
  <si>
    <t>Paid in (£45 Refunded)</t>
  </si>
  <si>
    <t>Paid in ( £40 Refund FCBA)</t>
  </si>
  <si>
    <t>Paid in (inc £20 S Moorman</t>
  </si>
  <si>
    <t>Paid in (£40 Ref Mayflower</t>
  </si>
  <si>
    <t>Paid in (£440 &amp; £20 Refunded)</t>
  </si>
  <si>
    <t>06/03/2025</t>
  </si>
  <si>
    <t>Thorpe Bay BC</t>
  </si>
  <si>
    <t>P Richardson Hotel</t>
  </si>
  <si>
    <t>Garden Cities</t>
  </si>
  <si>
    <t>16/03/2025</t>
  </si>
  <si>
    <t>Championship Pairs</t>
  </si>
  <si>
    <t>Marc Chawner</t>
  </si>
  <si>
    <t>Director County</t>
  </si>
  <si>
    <t>HIOWBA</t>
  </si>
  <si>
    <t>Charity Money</t>
  </si>
  <si>
    <t>Bal of Food</t>
  </si>
  <si>
    <t>Hire of Hall for Charity</t>
  </si>
  <si>
    <t>Misc - Hire of hall for Charity</t>
  </si>
  <si>
    <t>Rounding</t>
  </si>
  <si>
    <t>2/02/2025</t>
  </si>
  <si>
    <t>Overpaid</t>
  </si>
  <si>
    <t>24/03/2025</t>
  </si>
  <si>
    <t>Overpaid Refunded</t>
  </si>
  <si>
    <t>Simon Moorman</t>
  </si>
  <si>
    <t>Refund Dup Fee</t>
  </si>
  <si>
    <t>Refund C Pairs Entry</t>
  </si>
  <si>
    <t>Corwen Entry</t>
  </si>
  <si>
    <t>UM Cornell</t>
  </si>
  <si>
    <t>28/03/2025</t>
  </si>
  <si>
    <t>Corwen Entry Bal</t>
  </si>
  <si>
    <t>Club on their closure with the express wish that they be used to develop Youth Bridge.  The</t>
  </si>
  <si>
    <t>For the year ending 31st March 2025</t>
  </si>
  <si>
    <t>Youth Development Fund (see Note 2)</t>
  </si>
  <si>
    <r>
      <rPr>
        <b/>
        <sz val="10"/>
        <rFont val="Arial"/>
        <family val="2"/>
      </rPr>
      <t>Note 2</t>
    </r>
    <r>
      <rPr>
        <sz val="10"/>
        <rFont val="Arial"/>
        <family val="2"/>
      </rPr>
      <t xml:space="preserve">: </t>
    </r>
  </si>
  <si>
    <t>….....................................................</t>
  </si>
  <si>
    <t xml:space="preserve">    BALANCE SHEET AS AT 31/03/2025</t>
  </si>
  <si>
    <t xml:space="preserve"> TREASURER:  Linda J Fleet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</si>
</sst>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#,##0.00;\(#,##0.00\)"/>
    <numFmt numFmtId="165" formatCode="dd/mm/yy;@"/>
    <numFmt numFmtId="166" formatCode="dd/mm/yyyy;@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Arial"/>
      <family val="2"/>
    </font>
    <font>
      <b/>
      <u/>
      <sz val="12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39" fontId="0" fillId="0" borderId="0" xfId="0" applyNumberFormat="1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2" fontId="0" fillId="0" borderId="0" xfId="0" applyNumberFormat="1"/>
    <xf numFmtId="49" fontId="2" fillId="0" borderId="0" xfId="0" applyNumberFormat="1" applyFont="1"/>
    <xf numFmtId="0" fontId="2" fillId="0" borderId="0" xfId="0" applyFont="1"/>
    <xf numFmtId="17" fontId="0" fillId="0" borderId="0" xfId="0" applyNumberFormat="1"/>
    <xf numFmtId="4" fontId="2" fillId="0" borderId="0" xfId="0" applyNumberFormat="1" applyFont="1"/>
    <xf numFmtId="0" fontId="2" fillId="0" borderId="0" xfId="0" quotePrefix="1" applyFont="1" applyAlignment="1">
      <alignment horizontal="center"/>
    </xf>
    <xf numFmtId="4" fontId="0" fillId="0" borderId="2" xfId="0" applyNumberFormat="1" applyBorder="1"/>
    <xf numFmtId="1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49" fontId="3" fillId="0" borderId="0" xfId="0" applyNumberFormat="1" applyFont="1"/>
    <xf numFmtId="164" fontId="0" fillId="0" borderId="3" xfId="0" applyNumberFormat="1" applyBorder="1"/>
    <xf numFmtId="164" fontId="0" fillId="0" borderId="4" xfId="0" applyNumberFormat="1" applyBorder="1"/>
    <xf numFmtId="39" fontId="5" fillId="0" borderId="0" xfId="0" applyNumberFormat="1" applyFont="1"/>
    <xf numFmtId="0" fontId="6" fillId="0" borderId="0" xfId="0" applyFont="1" applyAlignment="1">
      <alignment horizontal="center"/>
    </xf>
    <xf numFmtId="39" fontId="7" fillId="0" borderId="0" xfId="0" applyNumberFormat="1" applyFont="1"/>
    <xf numFmtId="4" fontId="2" fillId="0" borderId="1" xfId="0" applyNumberFormat="1" applyFont="1" applyBorder="1"/>
    <xf numFmtId="164" fontId="0" fillId="0" borderId="6" xfId="0" applyNumberFormat="1" applyBorder="1"/>
    <xf numFmtId="164" fontId="3" fillId="0" borderId="0" xfId="0" applyNumberFormat="1" applyFont="1"/>
    <xf numFmtId="164" fontId="2" fillId="0" borderId="0" xfId="0" applyNumberFormat="1" applyFont="1"/>
    <xf numFmtId="0" fontId="3" fillId="0" borderId="0" xfId="0" applyFont="1"/>
    <xf numFmtId="14" fontId="0" fillId="0" borderId="0" xfId="0" applyNumberFormat="1"/>
    <xf numFmtId="4" fontId="3" fillId="0" borderId="0" xfId="0" applyNumberFormat="1" applyFont="1"/>
    <xf numFmtId="14" fontId="8" fillId="0" borderId="0" xfId="0" applyNumberFormat="1" applyFont="1"/>
    <xf numFmtId="164" fontId="0" fillId="0" borderId="7" xfId="0" applyNumberFormat="1" applyBorder="1"/>
    <xf numFmtId="164" fontId="0" fillId="0" borderId="8" xfId="0" applyNumberFormat="1" applyBorder="1"/>
    <xf numFmtId="165" fontId="0" fillId="0" borderId="4" xfId="0" applyNumberFormat="1" applyBorder="1"/>
    <xf numFmtId="166" fontId="0" fillId="0" borderId="0" xfId="0" applyNumberFormat="1"/>
    <xf numFmtId="1" fontId="3" fillId="0" borderId="0" xfId="0" applyNumberFormat="1" applyFont="1"/>
    <xf numFmtId="164" fontId="3" fillId="0" borderId="8" xfId="0" applyNumberFormat="1" applyFont="1" applyBorder="1"/>
    <xf numFmtId="0" fontId="8" fillId="0" borderId="0" xfId="0" applyFont="1"/>
    <xf numFmtId="49" fontId="8" fillId="0" borderId="0" xfId="0" applyNumberFormat="1" applyFont="1"/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0" fillId="0" borderId="6" xfId="0" applyNumberFormat="1" applyBorder="1"/>
    <xf numFmtId="39" fontId="9" fillId="0" borderId="0" xfId="0" applyNumberFormat="1" applyFont="1"/>
    <xf numFmtId="4" fontId="0" fillId="5" borderId="0" xfId="0" applyNumberFormat="1" applyFill="1"/>
    <xf numFmtId="39" fontId="4" fillId="0" borderId="0" xfId="0" applyNumberFormat="1" applyFont="1"/>
    <xf numFmtId="39" fontId="10" fillId="0" borderId="0" xfId="0" applyNumberFormat="1" applyFont="1"/>
    <xf numFmtId="39" fontId="11" fillId="0" borderId="0" xfId="0" applyNumberFormat="1" applyFont="1"/>
    <xf numFmtId="39" fontId="11" fillId="0" borderId="5" xfId="0" applyNumberFormat="1" applyFont="1" applyBorder="1"/>
    <xf numFmtId="39" fontId="11" fillId="0" borderId="1" xfId="0" applyNumberFormat="1" applyFont="1" applyBorder="1"/>
    <xf numFmtId="2" fontId="11" fillId="0" borderId="0" xfId="0" applyNumberFormat="1" applyFont="1"/>
    <xf numFmtId="39" fontId="13" fillId="0" borderId="0" xfId="0" applyNumberFormat="1" applyFont="1"/>
    <xf numFmtId="39" fontId="14" fillId="0" borderId="0" xfId="0" applyNumberFormat="1" applyFont="1"/>
    <xf numFmtId="44" fontId="0" fillId="0" borderId="0" xfId="0" applyNumberFormat="1"/>
    <xf numFmtId="44" fontId="0" fillId="0" borderId="2" xfId="0" applyNumberFormat="1" applyBorder="1"/>
    <xf numFmtId="44" fontId="0" fillId="0" borderId="1" xfId="0" applyNumberFormat="1" applyBorder="1"/>
    <xf numFmtId="44" fontId="2" fillId="0" borderId="0" xfId="0" applyNumberFormat="1" applyFont="1"/>
    <xf numFmtId="39" fontId="3" fillId="0" borderId="0" xfId="0" applyNumberFormat="1" applyFont="1"/>
    <xf numFmtId="166" fontId="3" fillId="0" borderId="0" xfId="0" applyNumberFormat="1" applyFont="1"/>
    <xf numFmtId="39" fontId="2" fillId="0" borderId="0" xfId="0" applyNumberFormat="1" applyFont="1"/>
    <xf numFmtId="4" fontId="2" fillId="2" borderId="5" xfId="0" applyNumberFormat="1" applyFont="1" applyFill="1" applyBorder="1"/>
    <xf numFmtId="1" fontId="2" fillId="0" borderId="0" xfId="0" applyNumberFormat="1" applyFont="1"/>
    <xf numFmtId="2" fontId="7" fillId="0" borderId="0" xfId="0" applyNumberFormat="1" applyFont="1"/>
    <xf numFmtId="0" fontId="15" fillId="0" borderId="0" xfId="0" applyFont="1"/>
    <xf numFmtId="4" fontId="2" fillId="4" borderId="0" xfId="0" applyNumberFormat="1" applyFont="1" applyFill="1" applyAlignment="1">
      <alignment horizontal="center"/>
    </xf>
    <xf numFmtId="0" fontId="16" fillId="0" borderId="0" xfId="0" applyFont="1"/>
    <xf numFmtId="0" fontId="3" fillId="0" borderId="2" xfId="0" applyFont="1" applyBorder="1"/>
    <xf numFmtId="0" fontId="0" fillId="0" borderId="2" xfId="0" applyBorder="1"/>
    <xf numFmtId="14" fontId="3" fillId="0" borderId="0" xfId="0" applyNumberFormat="1" applyFont="1"/>
    <xf numFmtId="4" fontId="3" fillId="5" borderId="0" xfId="0" applyNumberFormat="1" applyFont="1" applyFill="1"/>
    <xf numFmtId="1" fontId="0" fillId="0" borderId="2" xfId="0" applyNumberFormat="1" applyBorder="1"/>
    <xf numFmtId="164" fontId="2" fillId="0" borderId="6" xfId="0" applyNumberFormat="1" applyFont="1" applyBorder="1"/>
    <xf numFmtId="4" fontId="2" fillId="0" borderId="6" xfId="0" applyNumberFormat="1" applyFont="1" applyBorder="1"/>
    <xf numFmtId="3" fontId="8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0" fillId="0" borderId="1" xfId="0" applyNumberFormat="1" applyBorder="1"/>
    <xf numFmtId="3" fontId="0" fillId="0" borderId="2" xfId="0" applyNumberFormat="1" applyBorder="1"/>
    <xf numFmtId="4" fontId="18" fillId="0" borderId="0" xfId="0" applyNumberFormat="1" applyFont="1"/>
    <xf numFmtId="4" fontId="19" fillId="0" borderId="0" xfId="0" applyNumberFormat="1" applyFont="1"/>
    <xf numFmtId="3" fontId="17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44" fontId="0" fillId="0" borderId="5" xfId="0" applyNumberFormat="1" applyBorder="1"/>
    <xf numFmtId="3" fontId="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4" fontId="2" fillId="4" borderId="1" xfId="0" applyNumberFormat="1" applyFont="1" applyFill="1" applyBorder="1"/>
    <xf numFmtId="4" fontId="2" fillId="0" borderId="5" xfId="0" applyNumberFormat="1" applyFont="1" applyBorder="1"/>
    <xf numFmtId="4" fontId="2" fillId="4" borderId="5" xfId="0" applyNumberFormat="1" applyFont="1" applyFill="1" applyBorder="1"/>
    <xf numFmtId="164" fontId="2" fillId="0" borderId="1" xfId="0" applyNumberFormat="1" applyFont="1" applyBorder="1"/>
    <xf numFmtId="4" fontId="0" fillId="0" borderId="5" xfId="0" applyNumberFormat="1" applyBorder="1"/>
    <xf numFmtId="4" fontId="2" fillId="2" borderId="1" xfId="0" applyNumberFormat="1" applyFont="1" applyFill="1" applyBorder="1"/>
    <xf numFmtId="4" fontId="8" fillId="0" borderId="0" xfId="0" applyNumberFormat="1" applyFont="1" applyAlignment="1">
      <alignment horizontal="center"/>
    </xf>
    <xf numFmtId="39" fontId="7" fillId="0" borderId="5" xfId="0" applyNumberFormat="1" applyFont="1" applyBorder="1"/>
    <xf numFmtId="164" fontId="2" fillId="0" borderId="5" xfId="0" applyNumberFormat="1" applyFont="1" applyBorder="1"/>
    <xf numFmtId="1" fontId="8" fillId="0" borderId="0" xfId="0" applyNumberFormat="1" applyFont="1"/>
    <xf numFmtId="1" fontId="16" fillId="0" borderId="0" xfId="0" applyNumberFormat="1" applyFont="1"/>
    <xf numFmtId="1" fontId="17" fillId="0" borderId="0" xfId="0" applyNumberFormat="1" applyFont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/>
    <xf numFmtId="4" fontId="3" fillId="0" borderId="1" xfId="0" applyNumberFormat="1" applyFont="1" applyBorder="1"/>
    <xf numFmtId="4" fontId="7" fillId="0" borderId="0" xfId="0" applyNumberFormat="1" applyFont="1"/>
    <xf numFmtId="39" fontId="7" fillId="0" borderId="1" xfId="0" applyNumberFormat="1" applyFont="1" applyBorder="1"/>
    <xf numFmtId="39" fontId="11" fillId="0" borderId="2" xfId="0" applyNumberFormat="1" applyFont="1" applyBorder="1"/>
    <xf numFmtId="39" fontId="7" fillId="0" borderId="2" xfId="0" applyNumberFormat="1" applyFont="1" applyBorder="1"/>
    <xf numFmtId="2" fontId="0" fillId="0" borderId="4" xfId="0" applyNumberFormat="1" applyBorder="1"/>
    <xf numFmtId="49" fontId="18" fillId="0" borderId="0" xfId="0" applyNumberFormat="1" applyFont="1"/>
    <xf numFmtId="0" fontId="18" fillId="0" borderId="0" xfId="0" applyFont="1"/>
    <xf numFmtId="1" fontId="20" fillId="0" borderId="0" xfId="0" applyNumberFormat="1" applyFont="1"/>
    <xf numFmtId="4" fontId="20" fillId="0" borderId="0" xfId="0" applyNumberFormat="1" applyFont="1"/>
    <xf numFmtId="0" fontId="20" fillId="0" borderId="0" xfId="0" applyFont="1"/>
    <xf numFmtId="4" fontId="8" fillId="0" borderId="0" xfId="0" applyNumberFormat="1" applyFont="1"/>
    <xf numFmtId="44" fontId="8" fillId="0" borderId="0" xfId="0" applyNumberFormat="1" applyFont="1"/>
    <xf numFmtId="3" fontId="16" fillId="0" borderId="0" xfId="0" applyNumberFormat="1" applyFont="1"/>
    <xf numFmtId="4" fontId="2" fillId="2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6"/>
  <sheetViews>
    <sheetView topLeftCell="C1" zoomScaleNormal="100" workbookViewId="0">
      <pane ySplit="4" topLeftCell="A5" activePane="bottomLeft" state="frozen"/>
      <selection pane="bottomLeft" activeCell="T79" sqref="T79"/>
    </sheetView>
  </sheetViews>
  <sheetFormatPr defaultRowHeight="13.2" x14ac:dyDescent="0.25"/>
  <cols>
    <col min="1" max="1" width="10.109375" bestFit="1" customWidth="1"/>
    <col min="2" max="2" width="0.6640625" customWidth="1"/>
    <col min="3" max="3" width="16.44140625" customWidth="1"/>
    <col min="4" max="4" width="21.33203125" customWidth="1"/>
    <col min="6" max="6" width="0.6640625" customWidth="1"/>
    <col min="7" max="7" width="9.109375" style="9" customWidth="1"/>
    <col min="8" max="9" width="9.109375" style="3" customWidth="1"/>
    <col min="10" max="10" width="9.6640625" style="3" customWidth="1"/>
    <col min="11" max="11" width="9.109375" style="3" customWidth="1"/>
    <col min="12" max="12" width="9.6640625" style="3" bestFit="1" customWidth="1"/>
    <col min="13" max="14" width="9.109375" style="3" customWidth="1"/>
    <col min="15" max="15" width="10.109375" style="3" bestFit="1" customWidth="1"/>
    <col min="16" max="18" width="9.109375" style="3" customWidth="1"/>
    <col min="19" max="19" width="11.88671875" style="3" customWidth="1"/>
    <col min="20" max="20" width="11.6640625" style="3" customWidth="1"/>
    <col min="21" max="21" width="9.109375" style="3" customWidth="1"/>
    <col min="22" max="22" width="9.109375" style="27" customWidth="1"/>
    <col min="23" max="31" width="9.109375" style="3" customWidth="1"/>
  </cols>
  <sheetData>
    <row r="1" spans="1:31" x14ac:dyDescent="0.25">
      <c r="A1" s="35" t="s">
        <v>0</v>
      </c>
      <c r="I1" s="40"/>
      <c r="J1" s="40"/>
      <c r="T1" s="27" t="s">
        <v>174</v>
      </c>
    </row>
    <row r="2" spans="1:31" x14ac:dyDescent="0.25">
      <c r="A2" s="35" t="s">
        <v>1</v>
      </c>
      <c r="I2" s="11"/>
      <c r="J2" s="11"/>
      <c r="T2" s="27" t="s">
        <v>2</v>
      </c>
    </row>
    <row r="3" spans="1:31" x14ac:dyDescent="0.25">
      <c r="A3" s="36" t="s">
        <v>272</v>
      </c>
      <c r="H3" s="114" t="s">
        <v>3</v>
      </c>
      <c r="I3" s="114"/>
      <c r="J3" s="114"/>
      <c r="K3" s="114"/>
      <c r="L3" s="114"/>
      <c r="M3" s="114"/>
      <c r="N3" s="115" t="s">
        <v>4</v>
      </c>
      <c r="O3" s="115"/>
      <c r="P3" s="116" t="s">
        <v>5</v>
      </c>
      <c r="Q3" s="116"/>
      <c r="R3" s="116"/>
      <c r="S3" s="116"/>
      <c r="T3" s="62" t="s">
        <v>6</v>
      </c>
      <c r="U3" s="9" t="s">
        <v>110</v>
      </c>
      <c r="X3" s="9" t="s">
        <v>100</v>
      </c>
      <c r="Z3" s="9"/>
    </row>
    <row r="4" spans="1:31" s="7" customFormat="1" x14ac:dyDescent="0.25">
      <c r="A4" s="10"/>
      <c r="C4" s="7" t="s">
        <v>7</v>
      </c>
      <c r="E4" s="7" t="s">
        <v>8</v>
      </c>
      <c r="G4" s="9" t="s">
        <v>9</v>
      </c>
      <c r="H4" s="37" t="s">
        <v>10</v>
      </c>
      <c r="I4" s="37" t="s">
        <v>11</v>
      </c>
      <c r="J4" s="37" t="s">
        <v>12</v>
      </c>
      <c r="K4" s="37" t="s">
        <v>13</v>
      </c>
      <c r="L4" s="37" t="s">
        <v>103</v>
      </c>
      <c r="M4" s="37" t="s">
        <v>14</v>
      </c>
      <c r="N4" s="38" t="s">
        <v>15</v>
      </c>
      <c r="O4" s="38" t="s">
        <v>103</v>
      </c>
      <c r="P4" s="39" t="s">
        <v>106</v>
      </c>
      <c r="Q4" s="39" t="s">
        <v>101</v>
      </c>
      <c r="R4" s="39" t="s">
        <v>13</v>
      </c>
      <c r="S4" s="39" t="s">
        <v>116</v>
      </c>
      <c r="T4" s="39" t="s">
        <v>16</v>
      </c>
      <c r="U4" s="9" t="s">
        <v>111</v>
      </c>
      <c r="V4" s="9" t="s">
        <v>17</v>
      </c>
      <c r="W4" s="9" t="s">
        <v>18</v>
      </c>
      <c r="X4" s="9" t="s">
        <v>235</v>
      </c>
      <c r="Y4" s="9" t="s">
        <v>19</v>
      </c>
      <c r="Z4" s="91" t="s">
        <v>121</v>
      </c>
      <c r="AA4" s="9" t="s">
        <v>29</v>
      </c>
      <c r="AB4" s="9" t="s">
        <v>20</v>
      </c>
      <c r="AC4" s="9" t="s">
        <v>21</v>
      </c>
      <c r="AD4" s="9" t="s">
        <v>22</v>
      </c>
      <c r="AE4" s="9"/>
    </row>
    <row r="5" spans="1:31" s="7" customFormat="1" x14ac:dyDescent="0.25">
      <c r="G5" s="9"/>
      <c r="H5" s="9"/>
      <c r="I5" s="9"/>
      <c r="J5" s="9"/>
      <c r="K5" s="9"/>
      <c r="L5" s="9"/>
      <c r="M5" s="9" t="s">
        <v>23</v>
      </c>
      <c r="N5" s="38" t="s">
        <v>24</v>
      </c>
      <c r="O5" s="38" t="s">
        <v>25</v>
      </c>
      <c r="P5" s="39"/>
      <c r="Q5" s="39"/>
      <c r="R5" s="39"/>
      <c r="S5" s="39"/>
      <c r="T5" s="39"/>
      <c r="U5" s="9"/>
      <c r="V5" s="27"/>
      <c r="W5" s="9"/>
      <c r="Y5" s="9"/>
      <c r="AA5" s="9"/>
      <c r="AB5" s="9" t="s">
        <v>26</v>
      </c>
      <c r="AC5" s="9" t="s">
        <v>27</v>
      </c>
      <c r="AD5" s="9"/>
      <c r="AE5" s="9"/>
    </row>
    <row r="6" spans="1:31" s="25" customFormat="1" x14ac:dyDescent="0.25">
      <c r="A6" s="15" t="s">
        <v>135</v>
      </c>
      <c r="C6" s="25" t="s">
        <v>67</v>
      </c>
      <c r="D6" s="25" t="s">
        <v>2</v>
      </c>
      <c r="E6" s="7" t="s">
        <v>98</v>
      </c>
      <c r="F6" s="7"/>
      <c r="G6" s="9">
        <f t="shared" ref="G6:G37" si="0">SUM(H6:AD6)</f>
        <v>107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>
        <v>107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>
        <f t="shared" ref="AE6:AE37" si="1">SUM(H6:AD6)</f>
        <v>107</v>
      </c>
    </row>
    <row r="7" spans="1:31" x14ac:dyDescent="0.25">
      <c r="A7" s="15" t="s">
        <v>128</v>
      </c>
      <c r="C7" s="25" t="s">
        <v>101</v>
      </c>
      <c r="D7" s="25" t="s">
        <v>105</v>
      </c>
      <c r="E7" s="7" t="s">
        <v>98</v>
      </c>
      <c r="F7" s="7"/>
      <c r="G7" s="9">
        <f t="shared" si="0"/>
        <v>52.08</v>
      </c>
      <c r="K7" s="3">
        <v>48.24</v>
      </c>
      <c r="O7" s="3">
        <v>3.84</v>
      </c>
      <c r="AE7" s="3">
        <f t="shared" si="1"/>
        <v>52.08</v>
      </c>
    </row>
    <row r="8" spans="1:31" x14ac:dyDescent="0.25">
      <c r="A8" s="15" t="s">
        <v>128</v>
      </c>
      <c r="C8" s="25" t="s">
        <v>129</v>
      </c>
      <c r="D8" s="25" t="s">
        <v>130</v>
      </c>
      <c r="E8" s="7" t="s">
        <v>98</v>
      </c>
      <c r="F8" s="7"/>
      <c r="G8" s="9">
        <f t="shared" si="0"/>
        <v>100</v>
      </c>
      <c r="J8" s="3">
        <v>100</v>
      </c>
      <c r="AE8" s="3">
        <f t="shared" si="1"/>
        <v>100</v>
      </c>
    </row>
    <row r="9" spans="1:31" x14ac:dyDescent="0.25">
      <c r="A9" s="15" t="s">
        <v>128</v>
      </c>
      <c r="C9" s="25" t="s">
        <v>101</v>
      </c>
      <c r="D9" s="25" t="s">
        <v>131</v>
      </c>
      <c r="E9" s="7" t="s">
        <v>98</v>
      </c>
      <c r="G9" s="9">
        <f t="shared" si="0"/>
        <v>61.44</v>
      </c>
      <c r="K9" s="3">
        <v>38.4</v>
      </c>
      <c r="S9" s="3">
        <v>23.04</v>
      </c>
      <c r="AE9" s="3">
        <f t="shared" si="1"/>
        <v>61.44</v>
      </c>
    </row>
    <row r="10" spans="1:31" x14ac:dyDescent="0.25">
      <c r="A10" s="15" t="s">
        <v>132</v>
      </c>
      <c r="C10" s="25" t="s">
        <v>67</v>
      </c>
      <c r="D10" s="25" t="s">
        <v>131</v>
      </c>
      <c r="E10" s="7" t="s">
        <v>102</v>
      </c>
      <c r="G10" s="9">
        <f t="shared" si="0"/>
        <v>35.200000000000003</v>
      </c>
      <c r="L10" s="3">
        <v>35.200000000000003</v>
      </c>
      <c r="AE10" s="3">
        <f t="shared" si="1"/>
        <v>35.200000000000003</v>
      </c>
    </row>
    <row r="11" spans="1:31" x14ac:dyDescent="0.25">
      <c r="A11" s="15" t="s">
        <v>133</v>
      </c>
      <c r="C11" s="25" t="s">
        <v>140</v>
      </c>
      <c r="D11" s="25" t="s">
        <v>138</v>
      </c>
      <c r="E11" s="7" t="s">
        <v>98</v>
      </c>
      <c r="G11" s="9">
        <f t="shared" si="0"/>
        <v>105</v>
      </c>
      <c r="K11" s="27"/>
      <c r="T11" s="3">
        <v>105</v>
      </c>
      <c r="AE11" s="3">
        <f t="shared" si="1"/>
        <v>105</v>
      </c>
    </row>
    <row r="12" spans="1:31" x14ac:dyDescent="0.25">
      <c r="A12" s="15" t="s">
        <v>133</v>
      </c>
      <c r="C12" s="25" t="s">
        <v>134</v>
      </c>
      <c r="D12" s="27" t="s">
        <v>138</v>
      </c>
      <c r="E12" s="7" t="s">
        <v>98</v>
      </c>
      <c r="G12" s="9">
        <f t="shared" si="0"/>
        <v>105</v>
      </c>
      <c r="T12" s="3">
        <v>105</v>
      </c>
      <c r="AE12" s="3">
        <f t="shared" si="1"/>
        <v>105</v>
      </c>
    </row>
    <row r="13" spans="1:31" x14ac:dyDescent="0.25">
      <c r="A13" s="15" t="s">
        <v>133</v>
      </c>
      <c r="C13" s="25" t="s">
        <v>67</v>
      </c>
      <c r="D13" s="27" t="s">
        <v>139</v>
      </c>
      <c r="E13" s="7" t="s">
        <v>98</v>
      </c>
      <c r="G13" s="9">
        <f t="shared" si="0"/>
        <v>112</v>
      </c>
      <c r="T13" s="3">
        <v>112</v>
      </c>
      <c r="AE13" s="3">
        <f t="shared" si="1"/>
        <v>112</v>
      </c>
    </row>
    <row r="14" spans="1:31" x14ac:dyDescent="0.25">
      <c r="A14" s="15" t="s">
        <v>136</v>
      </c>
      <c r="C14" s="25" t="s">
        <v>137</v>
      </c>
      <c r="D14" s="27" t="s">
        <v>138</v>
      </c>
      <c r="E14" s="7" t="s">
        <v>98</v>
      </c>
      <c r="G14" s="9">
        <f t="shared" si="0"/>
        <v>210</v>
      </c>
      <c r="T14" s="3">
        <v>210</v>
      </c>
      <c r="AE14" s="3">
        <f t="shared" si="1"/>
        <v>210</v>
      </c>
    </row>
    <row r="15" spans="1:31" x14ac:dyDescent="0.25">
      <c r="A15" s="15" t="s">
        <v>141</v>
      </c>
      <c r="C15" s="25" t="s">
        <v>67</v>
      </c>
      <c r="D15" s="27" t="s">
        <v>130</v>
      </c>
      <c r="E15" s="7" t="s">
        <v>102</v>
      </c>
      <c r="G15" s="9">
        <f t="shared" si="0"/>
        <v>28.8</v>
      </c>
      <c r="L15" s="3">
        <v>28.8</v>
      </c>
      <c r="U15" s="9"/>
      <c r="AE15" s="3">
        <f t="shared" si="1"/>
        <v>28.8</v>
      </c>
    </row>
    <row r="16" spans="1:31" x14ac:dyDescent="0.25">
      <c r="A16" s="15" t="s">
        <v>142</v>
      </c>
      <c r="C16" s="25" t="s">
        <v>143</v>
      </c>
      <c r="D16" s="27" t="s">
        <v>144</v>
      </c>
      <c r="E16" s="7" t="s">
        <v>98</v>
      </c>
      <c r="G16" s="37">
        <f t="shared" si="0"/>
        <v>12</v>
      </c>
      <c r="V16" s="27">
        <v>12</v>
      </c>
      <c r="AE16" s="3">
        <f t="shared" si="1"/>
        <v>12</v>
      </c>
    </row>
    <row r="17" spans="1:31" x14ac:dyDescent="0.25">
      <c r="A17" s="15" t="s">
        <v>146</v>
      </c>
      <c r="C17" s="25" t="s">
        <v>145</v>
      </c>
      <c r="D17" s="27" t="s">
        <v>144</v>
      </c>
      <c r="E17" s="7" t="s">
        <v>98</v>
      </c>
      <c r="G17" s="37">
        <f t="shared" si="0"/>
        <v>-12</v>
      </c>
      <c r="V17" s="27">
        <v>-12</v>
      </c>
      <c r="AE17" s="3">
        <f t="shared" si="1"/>
        <v>-12</v>
      </c>
    </row>
    <row r="18" spans="1:31" x14ac:dyDescent="0.25">
      <c r="A18" s="15" t="s">
        <v>147</v>
      </c>
      <c r="B18" s="26"/>
      <c r="C18" s="25" t="s">
        <v>101</v>
      </c>
      <c r="D18" s="27" t="s">
        <v>105</v>
      </c>
      <c r="E18" s="7" t="s">
        <v>98</v>
      </c>
      <c r="G18" s="9">
        <f t="shared" si="0"/>
        <v>52.08</v>
      </c>
      <c r="K18" s="3">
        <v>48.24</v>
      </c>
      <c r="O18" s="3">
        <v>3.84</v>
      </c>
      <c r="V18" s="9"/>
      <c r="AE18" s="3">
        <f t="shared" si="1"/>
        <v>52.08</v>
      </c>
    </row>
    <row r="19" spans="1:31" x14ac:dyDescent="0.25">
      <c r="A19" s="15" t="s">
        <v>148</v>
      </c>
      <c r="C19" s="25" t="s">
        <v>101</v>
      </c>
      <c r="D19" s="27" t="s">
        <v>105</v>
      </c>
      <c r="E19" s="7" t="s">
        <v>98</v>
      </c>
      <c r="G19" s="9">
        <f t="shared" si="0"/>
        <v>103.44</v>
      </c>
      <c r="K19" s="3">
        <v>70.8</v>
      </c>
      <c r="X19" s="3">
        <v>32.64</v>
      </c>
      <c r="Y19" s="27" t="s">
        <v>99</v>
      </c>
      <c r="AE19" s="3">
        <f t="shared" si="1"/>
        <v>103.44</v>
      </c>
    </row>
    <row r="20" spans="1:31" x14ac:dyDescent="0.25">
      <c r="A20" s="15" t="s">
        <v>155</v>
      </c>
      <c r="C20" s="25" t="s">
        <v>153</v>
      </c>
      <c r="D20" s="27" t="s">
        <v>154</v>
      </c>
      <c r="E20" s="7" t="s">
        <v>98</v>
      </c>
      <c r="G20" s="9">
        <f t="shared" si="0"/>
        <v>167.5</v>
      </c>
      <c r="W20" s="3">
        <v>167.5</v>
      </c>
      <c r="AE20" s="3">
        <f t="shared" si="1"/>
        <v>167.5</v>
      </c>
    </row>
    <row r="21" spans="1:31" x14ac:dyDescent="0.25">
      <c r="A21" s="15" t="s">
        <v>156</v>
      </c>
      <c r="C21" s="25" t="s">
        <v>157</v>
      </c>
      <c r="D21" s="27" t="s">
        <v>158</v>
      </c>
      <c r="E21" s="7"/>
      <c r="G21" s="9">
        <f t="shared" si="0"/>
        <v>20</v>
      </c>
      <c r="V21" s="27">
        <v>20</v>
      </c>
      <c r="AE21" s="3">
        <f t="shared" si="1"/>
        <v>20</v>
      </c>
    </row>
    <row r="22" spans="1:31" x14ac:dyDescent="0.25">
      <c r="A22" s="15" t="s">
        <v>159</v>
      </c>
      <c r="C22" s="25" t="s">
        <v>157</v>
      </c>
      <c r="D22" s="27" t="s">
        <v>158</v>
      </c>
      <c r="E22" s="7"/>
      <c r="G22" s="9">
        <f t="shared" si="0"/>
        <v>-20</v>
      </c>
      <c r="V22" s="27">
        <v>-20</v>
      </c>
      <c r="AE22" s="3">
        <f t="shared" si="1"/>
        <v>-20</v>
      </c>
    </row>
    <row r="23" spans="1:31" x14ac:dyDescent="0.25">
      <c r="A23" s="15" t="s">
        <v>159</v>
      </c>
      <c r="C23" s="25" t="s">
        <v>101</v>
      </c>
      <c r="D23" s="27" t="s">
        <v>160</v>
      </c>
      <c r="E23" s="7" t="s">
        <v>98</v>
      </c>
      <c r="G23" s="9">
        <f t="shared" si="0"/>
        <v>23.04</v>
      </c>
      <c r="Q23" s="3">
        <v>23.04</v>
      </c>
      <c r="AE23" s="3">
        <f t="shared" si="1"/>
        <v>23.04</v>
      </c>
    </row>
    <row r="24" spans="1:31" x14ac:dyDescent="0.25">
      <c r="A24" s="15" t="s">
        <v>159</v>
      </c>
      <c r="C24" s="25" t="s">
        <v>101</v>
      </c>
      <c r="D24" s="27" t="s">
        <v>105</v>
      </c>
      <c r="E24" s="7" t="s">
        <v>98</v>
      </c>
      <c r="G24" s="9">
        <f t="shared" si="0"/>
        <v>53.28</v>
      </c>
      <c r="K24" s="3">
        <v>53.28</v>
      </c>
      <c r="V24" s="9"/>
      <c r="AE24" s="3">
        <f t="shared" si="1"/>
        <v>53.28</v>
      </c>
    </row>
    <row r="25" spans="1:31" x14ac:dyDescent="0.25">
      <c r="A25" s="15" t="s">
        <v>161</v>
      </c>
      <c r="C25" s="25" t="s">
        <v>153</v>
      </c>
      <c r="D25" s="27" t="s">
        <v>162</v>
      </c>
      <c r="E25" s="7" t="s">
        <v>98</v>
      </c>
      <c r="G25" s="9">
        <f t="shared" si="0"/>
        <v>80</v>
      </c>
      <c r="Z25" s="3">
        <v>80</v>
      </c>
      <c r="AE25" s="3">
        <f t="shared" si="1"/>
        <v>80</v>
      </c>
    </row>
    <row r="26" spans="1:31" x14ac:dyDescent="0.25">
      <c r="A26" s="15" t="s">
        <v>161</v>
      </c>
      <c r="C26" s="25" t="s">
        <v>163</v>
      </c>
      <c r="D26" s="27" t="s">
        <v>164</v>
      </c>
      <c r="E26" s="7" t="s">
        <v>98</v>
      </c>
      <c r="G26" s="9">
        <f t="shared" si="0"/>
        <v>20</v>
      </c>
      <c r="H26" s="3">
        <v>20</v>
      </c>
      <c r="AE26" s="3">
        <f t="shared" si="1"/>
        <v>20</v>
      </c>
    </row>
    <row r="27" spans="1:31" x14ac:dyDescent="0.25">
      <c r="A27" s="15" t="s">
        <v>161</v>
      </c>
      <c r="C27" s="25" t="s">
        <v>67</v>
      </c>
      <c r="D27" s="27" t="s">
        <v>165</v>
      </c>
      <c r="E27" s="7" t="s">
        <v>98</v>
      </c>
      <c r="G27" s="9">
        <f t="shared" si="0"/>
        <v>59.52</v>
      </c>
      <c r="S27" s="3">
        <v>59.52</v>
      </c>
      <c r="AE27" s="3">
        <f t="shared" si="1"/>
        <v>59.52</v>
      </c>
    </row>
    <row r="28" spans="1:31" x14ac:dyDescent="0.25">
      <c r="A28" s="15" t="s">
        <v>166</v>
      </c>
      <c r="C28" s="25" t="s">
        <v>213</v>
      </c>
      <c r="D28" s="27" t="s">
        <v>167</v>
      </c>
      <c r="E28" s="7" t="s">
        <v>98</v>
      </c>
      <c r="G28" s="9">
        <f t="shared" si="0"/>
        <v>95.39</v>
      </c>
      <c r="Z28" s="3">
        <v>95.39</v>
      </c>
      <c r="AC28" s="9"/>
      <c r="AE28" s="3">
        <f t="shared" si="1"/>
        <v>95.39</v>
      </c>
    </row>
    <row r="29" spans="1:31" x14ac:dyDescent="0.25">
      <c r="A29" s="15" t="s">
        <v>169</v>
      </c>
      <c r="C29" s="25" t="s">
        <v>101</v>
      </c>
      <c r="D29" s="27" t="s">
        <v>105</v>
      </c>
      <c r="E29" s="7" t="s">
        <v>98</v>
      </c>
      <c r="G29" s="9">
        <f t="shared" si="0"/>
        <v>43.44</v>
      </c>
      <c r="X29" s="3">
        <v>43.44</v>
      </c>
      <c r="AE29" s="3">
        <f t="shared" si="1"/>
        <v>43.44</v>
      </c>
    </row>
    <row r="30" spans="1:31" x14ac:dyDescent="0.25">
      <c r="A30" s="15" t="s">
        <v>170</v>
      </c>
      <c r="C30" s="25" t="s">
        <v>113</v>
      </c>
      <c r="D30" s="27" t="s">
        <v>171</v>
      </c>
      <c r="E30" s="7" t="s">
        <v>98</v>
      </c>
      <c r="G30" s="9">
        <f t="shared" si="0"/>
        <v>254</v>
      </c>
      <c r="H30" s="3">
        <v>110</v>
      </c>
      <c r="I30" s="3">
        <v>99</v>
      </c>
      <c r="K30" s="3">
        <v>45</v>
      </c>
      <c r="AE30" s="3">
        <f t="shared" si="1"/>
        <v>254</v>
      </c>
    </row>
    <row r="31" spans="1:31" x14ac:dyDescent="0.25">
      <c r="A31" s="26">
        <v>45529</v>
      </c>
      <c r="C31" s="25" t="s">
        <v>172</v>
      </c>
      <c r="D31" s="27" t="s">
        <v>173</v>
      </c>
      <c r="E31" s="7" t="s">
        <v>98</v>
      </c>
      <c r="G31" s="9">
        <f t="shared" si="0"/>
        <v>180</v>
      </c>
      <c r="T31" s="3">
        <v>180</v>
      </c>
      <c r="U31" s="9"/>
      <c r="AE31" s="3">
        <f t="shared" si="1"/>
        <v>180</v>
      </c>
    </row>
    <row r="32" spans="1:31" x14ac:dyDescent="0.25">
      <c r="A32" s="15" t="s">
        <v>177</v>
      </c>
      <c r="C32" s="25" t="s">
        <v>101</v>
      </c>
      <c r="D32" s="27" t="s">
        <v>105</v>
      </c>
      <c r="E32" s="7" t="s">
        <v>98</v>
      </c>
      <c r="G32" s="9">
        <f t="shared" si="0"/>
        <v>45.84</v>
      </c>
      <c r="X32" s="3">
        <v>45.84</v>
      </c>
      <c r="AE32" s="3">
        <f t="shared" si="1"/>
        <v>45.84</v>
      </c>
    </row>
    <row r="33" spans="1:31" x14ac:dyDescent="0.25">
      <c r="A33" s="15" t="s">
        <v>178</v>
      </c>
      <c r="C33" s="25" t="s">
        <v>67</v>
      </c>
      <c r="D33" s="27" t="s">
        <v>175</v>
      </c>
      <c r="E33" s="7" t="s">
        <v>98</v>
      </c>
      <c r="G33" s="9">
        <f t="shared" si="0"/>
        <v>12.6</v>
      </c>
      <c r="L33" s="3">
        <v>12.6</v>
      </c>
      <c r="AE33" s="3">
        <f t="shared" si="1"/>
        <v>12.6</v>
      </c>
    </row>
    <row r="34" spans="1:31" x14ac:dyDescent="0.25">
      <c r="A34" s="15" t="s">
        <v>178</v>
      </c>
      <c r="C34" s="25" t="s">
        <v>179</v>
      </c>
      <c r="D34" s="27" t="s">
        <v>180</v>
      </c>
      <c r="E34" s="59" t="s">
        <v>98</v>
      </c>
      <c r="G34" s="9">
        <f t="shared" si="0"/>
        <v>175</v>
      </c>
      <c r="M34" s="3">
        <v>175</v>
      </c>
      <c r="AE34" s="3">
        <f t="shared" si="1"/>
        <v>175</v>
      </c>
    </row>
    <row r="35" spans="1:31" x14ac:dyDescent="0.25">
      <c r="A35" s="15" t="s">
        <v>181</v>
      </c>
      <c r="B35" s="25" t="s">
        <v>182</v>
      </c>
      <c r="C35" s="25"/>
      <c r="D35" s="27" t="s">
        <v>176</v>
      </c>
      <c r="E35" s="59" t="s">
        <v>98</v>
      </c>
      <c r="G35" s="9">
        <f t="shared" si="0"/>
        <v>216.48</v>
      </c>
      <c r="J35" s="3">
        <v>216.48</v>
      </c>
      <c r="AE35" s="3">
        <f t="shared" si="1"/>
        <v>216.48</v>
      </c>
    </row>
    <row r="36" spans="1:31" x14ac:dyDescent="0.25">
      <c r="A36" s="15" t="s">
        <v>183</v>
      </c>
      <c r="C36" s="25" t="s">
        <v>67</v>
      </c>
      <c r="D36" s="27" t="s">
        <v>16</v>
      </c>
      <c r="E36" s="59" t="s">
        <v>98</v>
      </c>
      <c r="G36" s="9">
        <f t="shared" si="0"/>
        <v>202</v>
      </c>
      <c r="Q36" s="27"/>
      <c r="R36" s="27"/>
      <c r="S36" s="27"/>
      <c r="T36" s="3">
        <v>202</v>
      </c>
      <c r="AE36" s="3">
        <f t="shared" si="1"/>
        <v>202</v>
      </c>
    </row>
    <row r="37" spans="1:31" x14ac:dyDescent="0.25">
      <c r="A37" s="15" t="s">
        <v>184</v>
      </c>
      <c r="C37" s="25" t="s">
        <v>113</v>
      </c>
      <c r="D37" s="27" t="s">
        <v>185</v>
      </c>
      <c r="E37" s="59" t="s">
        <v>98</v>
      </c>
      <c r="G37" s="9">
        <f t="shared" si="0"/>
        <v>333</v>
      </c>
      <c r="H37" s="3">
        <v>120</v>
      </c>
      <c r="I37" s="3">
        <v>123</v>
      </c>
      <c r="K37" s="3">
        <v>90</v>
      </c>
      <c r="Q37" s="27"/>
      <c r="R37" s="27"/>
      <c r="S37" s="27"/>
      <c r="U37" s="9"/>
      <c r="AE37" s="3">
        <f t="shared" si="1"/>
        <v>333</v>
      </c>
    </row>
    <row r="38" spans="1:31" x14ac:dyDescent="0.25">
      <c r="A38" s="15" t="s">
        <v>187</v>
      </c>
      <c r="C38" s="25" t="s">
        <v>101</v>
      </c>
      <c r="D38" s="27" t="s">
        <v>186</v>
      </c>
      <c r="E38" s="59" t="s">
        <v>98</v>
      </c>
      <c r="G38" s="9">
        <f t="shared" ref="G38:G70" si="2">SUM(H38:AD38)</f>
        <v>23.04</v>
      </c>
      <c r="Q38" s="27">
        <v>23.04</v>
      </c>
      <c r="R38" s="27"/>
      <c r="S38" s="27"/>
      <c r="W38" s="27"/>
      <c r="AE38" s="3">
        <f t="shared" ref="AE38:AE70" si="3">SUM(H38:AD38)</f>
        <v>23.04</v>
      </c>
    </row>
    <row r="39" spans="1:31" x14ac:dyDescent="0.25">
      <c r="A39" s="15" t="s">
        <v>187</v>
      </c>
      <c r="C39" s="25" t="s">
        <v>101</v>
      </c>
      <c r="D39" s="27" t="s">
        <v>105</v>
      </c>
      <c r="E39" s="59" t="s">
        <v>98</v>
      </c>
      <c r="G39" s="9">
        <f t="shared" si="2"/>
        <v>57.84</v>
      </c>
      <c r="U39" s="27"/>
      <c r="X39" s="3">
        <v>57.84</v>
      </c>
      <c r="AE39" s="3">
        <f t="shared" si="3"/>
        <v>57.84</v>
      </c>
    </row>
    <row r="40" spans="1:31" x14ac:dyDescent="0.25">
      <c r="A40" s="15" t="s">
        <v>187</v>
      </c>
      <c r="C40" s="25" t="s">
        <v>67</v>
      </c>
      <c r="D40" s="27" t="s">
        <v>204</v>
      </c>
      <c r="E40" s="59" t="s">
        <v>98</v>
      </c>
      <c r="G40" s="9">
        <f t="shared" si="2"/>
        <v>170.4</v>
      </c>
      <c r="L40" s="3">
        <v>170.4</v>
      </c>
      <c r="AE40" s="3">
        <f t="shared" si="3"/>
        <v>170.4</v>
      </c>
    </row>
    <row r="41" spans="1:31" x14ac:dyDescent="0.25">
      <c r="A41" s="15" t="s">
        <v>188</v>
      </c>
      <c r="C41" s="25" t="s">
        <v>189</v>
      </c>
      <c r="D41" s="27" t="s">
        <v>190</v>
      </c>
      <c r="E41" s="59" t="s">
        <v>98</v>
      </c>
      <c r="G41" s="9">
        <f t="shared" si="2"/>
        <v>60</v>
      </c>
      <c r="J41" s="3">
        <v>60</v>
      </c>
      <c r="AE41" s="3">
        <f t="shared" si="3"/>
        <v>60</v>
      </c>
    </row>
    <row r="42" spans="1:31" x14ac:dyDescent="0.25">
      <c r="A42" s="15" t="s">
        <v>191</v>
      </c>
      <c r="C42" s="25" t="s">
        <v>113</v>
      </c>
      <c r="D42" s="27" t="s">
        <v>192</v>
      </c>
      <c r="E42" s="59" t="s">
        <v>98</v>
      </c>
      <c r="G42" s="9">
        <f t="shared" si="2"/>
        <v>478</v>
      </c>
      <c r="H42" s="3">
        <v>180</v>
      </c>
      <c r="I42" s="3">
        <v>235.5</v>
      </c>
      <c r="K42" s="3">
        <v>62.5</v>
      </c>
      <c r="W42" s="27"/>
      <c r="AE42" s="3">
        <f t="shared" si="3"/>
        <v>478</v>
      </c>
    </row>
    <row r="43" spans="1:31" x14ac:dyDescent="0.25">
      <c r="A43" s="15" t="s">
        <v>194</v>
      </c>
      <c r="C43" s="25" t="s">
        <v>163</v>
      </c>
      <c r="D43" s="27" t="s">
        <v>195</v>
      </c>
      <c r="E43" s="59" t="s">
        <v>98</v>
      </c>
      <c r="G43" s="9">
        <f t="shared" si="2"/>
        <v>128</v>
      </c>
      <c r="V43" s="27">
        <v>128</v>
      </c>
      <c r="W43" s="3" t="s">
        <v>207</v>
      </c>
      <c r="AE43" s="3">
        <f t="shared" si="3"/>
        <v>128</v>
      </c>
    </row>
    <row r="44" spans="1:31" x14ac:dyDescent="0.25">
      <c r="A44" s="15" t="s">
        <v>212</v>
      </c>
      <c r="C44" s="25" t="s">
        <v>213</v>
      </c>
      <c r="D44" s="27" t="s">
        <v>208</v>
      </c>
      <c r="E44" s="59" t="s">
        <v>98</v>
      </c>
      <c r="F44" s="7"/>
      <c r="G44" s="9">
        <f t="shared" si="2"/>
        <v>25.68</v>
      </c>
      <c r="V44" s="27">
        <v>25.68</v>
      </c>
      <c r="AE44" s="3">
        <f t="shared" si="3"/>
        <v>25.68</v>
      </c>
    </row>
    <row r="45" spans="1:31" x14ac:dyDescent="0.25">
      <c r="A45" s="15" t="s">
        <v>211</v>
      </c>
      <c r="C45" s="25" t="s">
        <v>67</v>
      </c>
      <c r="D45" s="27" t="s">
        <v>209</v>
      </c>
      <c r="E45" s="59" t="s">
        <v>102</v>
      </c>
      <c r="F45" s="7"/>
      <c r="G45" s="9">
        <f t="shared" si="2"/>
        <v>19.8</v>
      </c>
      <c r="L45" s="3">
        <v>19.8</v>
      </c>
      <c r="AE45" s="3">
        <f t="shared" si="3"/>
        <v>19.8</v>
      </c>
    </row>
    <row r="46" spans="1:31" x14ac:dyDescent="0.25">
      <c r="A46" s="15" t="s">
        <v>210</v>
      </c>
      <c r="C46" s="25" t="s">
        <v>213</v>
      </c>
      <c r="D46" s="27" t="s">
        <v>214</v>
      </c>
      <c r="E46" s="59" t="s">
        <v>98</v>
      </c>
      <c r="F46" s="7"/>
      <c r="G46" s="9">
        <f t="shared" si="2"/>
        <v>860.32</v>
      </c>
      <c r="V46" s="27">
        <v>860.32</v>
      </c>
      <c r="AE46" s="3">
        <f t="shared" si="3"/>
        <v>860.32</v>
      </c>
    </row>
    <row r="47" spans="1:31" x14ac:dyDescent="0.25">
      <c r="A47" s="15" t="s">
        <v>215</v>
      </c>
      <c r="C47" s="25" t="s">
        <v>101</v>
      </c>
      <c r="D47" s="27" t="s">
        <v>105</v>
      </c>
      <c r="E47" s="59" t="s">
        <v>98</v>
      </c>
      <c r="G47" s="9">
        <f t="shared" si="2"/>
        <v>84.48</v>
      </c>
      <c r="X47" s="3">
        <v>84.48</v>
      </c>
      <c r="AE47" s="3">
        <f t="shared" si="3"/>
        <v>84.48</v>
      </c>
    </row>
    <row r="48" spans="1:31" x14ac:dyDescent="0.25">
      <c r="A48" s="15" t="s">
        <v>216</v>
      </c>
      <c r="B48" s="25" t="s">
        <v>217</v>
      </c>
      <c r="C48" s="25"/>
      <c r="D48" s="27" t="s">
        <v>218</v>
      </c>
      <c r="E48" s="59" t="s">
        <v>98</v>
      </c>
      <c r="F48" s="7"/>
      <c r="G48" s="9">
        <f t="shared" si="2"/>
        <v>112.8</v>
      </c>
      <c r="Y48" s="3">
        <v>112.8</v>
      </c>
      <c r="AE48" s="3">
        <f t="shared" si="3"/>
        <v>112.8</v>
      </c>
    </row>
    <row r="49" spans="1:31" x14ac:dyDescent="0.25">
      <c r="A49" s="15" t="s">
        <v>219</v>
      </c>
      <c r="C49" s="25" t="s">
        <v>182</v>
      </c>
      <c r="D49" s="27" t="s">
        <v>220</v>
      </c>
      <c r="E49" s="59" t="s">
        <v>98</v>
      </c>
      <c r="G49" s="9">
        <f t="shared" si="2"/>
        <v>106.93</v>
      </c>
      <c r="J49" s="3">
        <v>106.93</v>
      </c>
      <c r="AE49" s="3">
        <f t="shared" si="3"/>
        <v>106.93</v>
      </c>
    </row>
    <row r="50" spans="1:31" s="107" customFormat="1" x14ac:dyDescent="0.25">
      <c r="A50" s="106" t="s">
        <v>219</v>
      </c>
      <c r="C50" s="107" t="s">
        <v>182</v>
      </c>
      <c r="D50" s="76" t="s">
        <v>220</v>
      </c>
      <c r="E50" s="108" t="s">
        <v>254</v>
      </c>
      <c r="G50" s="109">
        <f t="shared" ref="G50" si="4">SUM(H50:AD50)</f>
        <v>-53.455000000000005</v>
      </c>
      <c r="H50" s="76"/>
      <c r="I50" s="76"/>
      <c r="J50" s="76">
        <f>(-J49/2)+0.01</f>
        <v>-53.455000000000005</v>
      </c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</row>
    <row r="51" spans="1:31" x14ac:dyDescent="0.25">
      <c r="A51" s="15" t="s">
        <v>219</v>
      </c>
      <c r="C51" s="25" t="s">
        <v>221</v>
      </c>
      <c r="D51" s="27" t="s">
        <v>222</v>
      </c>
      <c r="E51" s="59" t="s">
        <v>98</v>
      </c>
      <c r="G51" s="9">
        <f t="shared" si="2"/>
        <v>130.13999999999999</v>
      </c>
      <c r="T51" s="3">
        <v>130.13999999999999</v>
      </c>
      <c r="W51" s="27"/>
      <c r="AE51" s="3">
        <f t="shared" si="3"/>
        <v>130.13999999999999</v>
      </c>
    </row>
    <row r="52" spans="1:31" x14ac:dyDescent="0.25">
      <c r="A52" s="15" t="s">
        <v>223</v>
      </c>
      <c r="C52" s="25" t="s">
        <v>182</v>
      </c>
      <c r="D52" s="27" t="s">
        <v>224</v>
      </c>
      <c r="E52" s="33" t="s">
        <v>98</v>
      </c>
      <c r="G52" s="9">
        <f t="shared" si="2"/>
        <v>137.47999999999999</v>
      </c>
      <c r="J52" s="3">
        <v>137.47999999999999</v>
      </c>
      <c r="AE52" s="3">
        <f t="shared" si="3"/>
        <v>137.47999999999999</v>
      </c>
    </row>
    <row r="53" spans="1:31" s="25" customFormat="1" x14ac:dyDescent="0.25">
      <c r="A53" s="15" t="s">
        <v>225</v>
      </c>
      <c r="C53" s="25" t="s">
        <v>101</v>
      </c>
      <c r="D53" s="27" t="s">
        <v>105</v>
      </c>
      <c r="E53" s="59" t="s">
        <v>98</v>
      </c>
      <c r="G53" s="9">
        <f t="shared" si="2"/>
        <v>23.04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>
        <v>23.04</v>
      </c>
      <c r="Y53" s="27"/>
      <c r="Z53" s="27"/>
      <c r="AA53" s="27"/>
      <c r="AB53" s="27"/>
      <c r="AC53" s="27"/>
      <c r="AD53" s="27"/>
      <c r="AE53" s="3">
        <f t="shared" si="3"/>
        <v>23.04</v>
      </c>
    </row>
    <row r="54" spans="1:31" x14ac:dyDescent="0.25">
      <c r="A54" s="15" t="s">
        <v>225</v>
      </c>
      <c r="C54" s="25" t="s">
        <v>101</v>
      </c>
      <c r="D54" s="27" t="s">
        <v>226</v>
      </c>
      <c r="E54" s="59" t="s">
        <v>98</v>
      </c>
      <c r="G54" s="9">
        <f t="shared" si="2"/>
        <v>7.68</v>
      </c>
      <c r="Q54" s="3">
        <v>3.84</v>
      </c>
      <c r="T54" s="3">
        <v>3.84</v>
      </c>
      <c r="AE54" s="3">
        <f t="shared" si="3"/>
        <v>7.68</v>
      </c>
    </row>
    <row r="55" spans="1:31" x14ac:dyDescent="0.25">
      <c r="A55" s="15" t="s">
        <v>227</v>
      </c>
      <c r="C55" s="25" t="s">
        <v>113</v>
      </c>
      <c r="D55" s="27" t="s">
        <v>228</v>
      </c>
      <c r="E55" s="59" t="s">
        <v>98</v>
      </c>
      <c r="G55" s="9">
        <f t="shared" si="2"/>
        <v>339</v>
      </c>
      <c r="H55" s="3">
        <v>120</v>
      </c>
      <c r="I55" s="3">
        <v>159</v>
      </c>
      <c r="K55" s="3">
        <v>60</v>
      </c>
      <c r="AE55" s="3">
        <f t="shared" si="3"/>
        <v>339</v>
      </c>
    </row>
    <row r="56" spans="1:31" x14ac:dyDescent="0.25">
      <c r="A56" s="26">
        <v>45700</v>
      </c>
      <c r="C56" s="25" t="s">
        <v>67</v>
      </c>
      <c r="D56" s="27" t="s">
        <v>2</v>
      </c>
      <c r="E56" s="59" t="s">
        <v>102</v>
      </c>
      <c r="G56" s="9">
        <f t="shared" si="2"/>
        <v>114</v>
      </c>
      <c r="T56" s="3">
        <v>114</v>
      </c>
      <c r="AE56" s="3">
        <f t="shared" si="3"/>
        <v>114</v>
      </c>
    </row>
    <row r="57" spans="1:31" x14ac:dyDescent="0.25">
      <c r="A57" s="15" t="s">
        <v>229</v>
      </c>
      <c r="C57" s="25" t="s">
        <v>230</v>
      </c>
      <c r="D57" s="27" t="s">
        <v>231</v>
      </c>
      <c r="E57" s="33" t="s">
        <v>98</v>
      </c>
      <c r="G57" s="9">
        <f t="shared" si="2"/>
        <v>176</v>
      </c>
      <c r="J57" s="3">
        <v>176</v>
      </c>
      <c r="V57" s="9"/>
      <c r="AE57" s="3">
        <f t="shared" si="3"/>
        <v>176</v>
      </c>
    </row>
    <row r="58" spans="1:31" x14ac:dyDescent="0.25">
      <c r="A58" s="15" t="s">
        <v>232</v>
      </c>
      <c r="C58" s="25" t="s">
        <v>67</v>
      </c>
      <c r="D58" s="27" t="s">
        <v>220</v>
      </c>
      <c r="E58" s="59" t="s">
        <v>98</v>
      </c>
      <c r="G58" s="9">
        <f t="shared" si="2"/>
        <v>123.2</v>
      </c>
      <c r="L58" s="3">
        <v>123.2</v>
      </c>
      <c r="AE58" s="3">
        <f t="shared" si="3"/>
        <v>123.2</v>
      </c>
    </row>
    <row r="59" spans="1:31" x14ac:dyDescent="0.25">
      <c r="A59" s="106" t="s">
        <v>232</v>
      </c>
      <c r="B59" s="107"/>
      <c r="C59" s="107" t="s">
        <v>67</v>
      </c>
      <c r="D59" s="76" t="s">
        <v>220</v>
      </c>
      <c r="E59" s="108" t="s">
        <v>254</v>
      </c>
      <c r="F59" s="107"/>
      <c r="G59" s="109">
        <f t="shared" ref="G59" si="5">SUM(H59:AD59)</f>
        <v>-61.76</v>
      </c>
      <c r="L59" s="76">
        <f>-(L58/2)-0.16</f>
        <v>-61.76</v>
      </c>
    </row>
    <row r="60" spans="1:31" x14ac:dyDescent="0.25">
      <c r="A60" s="15" t="s">
        <v>232</v>
      </c>
      <c r="C60" s="25" t="s">
        <v>67</v>
      </c>
      <c r="D60" s="27" t="s">
        <v>233</v>
      </c>
      <c r="E60" s="59" t="s">
        <v>98</v>
      </c>
      <c r="G60" s="9">
        <f t="shared" si="2"/>
        <v>21.6</v>
      </c>
      <c r="L60" s="3">
        <v>21.6</v>
      </c>
      <c r="AE60" s="3">
        <f t="shared" si="3"/>
        <v>21.6</v>
      </c>
    </row>
    <row r="61" spans="1:31" x14ac:dyDescent="0.25">
      <c r="A61" s="15" t="s">
        <v>234</v>
      </c>
      <c r="C61" s="25" t="s">
        <v>101</v>
      </c>
      <c r="D61" s="27" t="s">
        <v>220</v>
      </c>
      <c r="E61" s="59" t="s">
        <v>98</v>
      </c>
      <c r="G61" s="9">
        <f t="shared" si="2"/>
        <v>67.2</v>
      </c>
      <c r="K61" s="3">
        <v>67.2</v>
      </c>
      <c r="AE61" s="3">
        <f t="shared" si="3"/>
        <v>67.2</v>
      </c>
    </row>
    <row r="62" spans="1:31" x14ac:dyDescent="0.25">
      <c r="A62" s="106" t="s">
        <v>234</v>
      </c>
      <c r="B62" s="107"/>
      <c r="C62" s="107" t="s">
        <v>101</v>
      </c>
      <c r="D62" s="76" t="s">
        <v>220</v>
      </c>
      <c r="E62" s="108" t="s">
        <v>254</v>
      </c>
      <c r="G62" s="109">
        <f t="shared" si="2"/>
        <v>-33.6</v>
      </c>
      <c r="K62" s="76">
        <f>-K61/2</f>
        <v>-33.6</v>
      </c>
    </row>
    <row r="63" spans="1:31" x14ac:dyDescent="0.25">
      <c r="A63" s="15" t="s">
        <v>234</v>
      </c>
      <c r="C63" s="25" t="s">
        <v>101</v>
      </c>
      <c r="D63" s="27" t="s">
        <v>233</v>
      </c>
      <c r="E63" s="59" t="s">
        <v>98</v>
      </c>
      <c r="G63" s="9">
        <f t="shared" si="2"/>
        <v>23.04</v>
      </c>
      <c r="K63" s="3">
        <v>23.04</v>
      </c>
      <c r="V63" s="9"/>
      <c r="AE63" s="3">
        <f t="shared" si="3"/>
        <v>23.04</v>
      </c>
    </row>
    <row r="64" spans="1:31" x14ac:dyDescent="0.25">
      <c r="A64" s="15" t="s">
        <v>246</v>
      </c>
      <c r="C64" s="25" t="s">
        <v>101</v>
      </c>
      <c r="D64" s="27" t="s">
        <v>105</v>
      </c>
      <c r="E64" s="59" t="s">
        <v>98</v>
      </c>
      <c r="G64" s="9">
        <f t="shared" si="2"/>
        <v>54</v>
      </c>
      <c r="X64" s="3">
        <v>54</v>
      </c>
      <c r="AE64" s="3">
        <f t="shared" si="3"/>
        <v>54</v>
      </c>
    </row>
    <row r="65" spans="1:31" x14ac:dyDescent="0.25">
      <c r="A65" s="15" t="s">
        <v>246</v>
      </c>
      <c r="C65" s="25" t="s">
        <v>247</v>
      </c>
      <c r="D65" s="27" t="s">
        <v>23</v>
      </c>
      <c r="E65" s="59" t="s">
        <v>98</v>
      </c>
      <c r="G65" s="9">
        <f t="shared" si="2"/>
        <v>200</v>
      </c>
      <c r="V65" s="27">
        <v>200</v>
      </c>
      <c r="W65" s="27"/>
      <c r="AE65" s="3">
        <f t="shared" si="3"/>
        <v>200</v>
      </c>
    </row>
    <row r="66" spans="1:31" x14ac:dyDescent="0.25">
      <c r="A66" s="15" t="s">
        <v>246</v>
      </c>
      <c r="C66" s="25" t="s">
        <v>67</v>
      </c>
      <c r="D66" s="25" t="s">
        <v>249</v>
      </c>
      <c r="E66" s="59" t="s">
        <v>98</v>
      </c>
      <c r="G66" s="9">
        <f t="shared" si="2"/>
        <v>254</v>
      </c>
      <c r="T66" s="3">
        <v>254</v>
      </c>
      <c r="AE66" s="3">
        <f t="shared" si="3"/>
        <v>254</v>
      </c>
    </row>
    <row r="67" spans="1:31" x14ac:dyDescent="0.25">
      <c r="A67" s="15" t="s">
        <v>250</v>
      </c>
      <c r="C67" s="25" t="s">
        <v>248</v>
      </c>
      <c r="D67" s="27" t="s">
        <v>2</v>
      </c>
      <c r="E67" s="59" t="s">
        <v>98</v>
      </c>
      <c r="G67" s="9">
        <f t="shared" si="2"/>
        <v>110</v>
      </c>
      <c r="T67" s="3">
        <v>110</v>
      </c>
      <c r="AE67" s="3">
        <f t="shared" si="3"/>
        <v>110</v>
      </c>
    </row>
    <row r="68" spans="1:31" x14ac:dyDescent="0.25">
      <c r="A68" s="15" t="s">
        <v>250</v>
      </c>
      <c r="C68" s="25" t="s">
        <v>113</v>
      </c>
      <c r="D68" s="27" t="s">
        <v>251</v>
      </c>
      <c r="E68" s="59" t="s">
        <v>98</v>
      </c>
      <c r="G68" s="9">
        <f t="shared" si="2"/>
        <v>321</v>
      </c>
      <c r="H68" s="3">
        <v>120</v>
      </c>
      <c r="I68" s="3">
        <v>141</v>
      </c>
      <c r="K68" s="3">
        <v>60</v>
      </c>
      <c r="AE68" s="3">
        <f t="shared" si="3"/>
        <v>321</v>
      </c>
    </row>
    <row r="69" spans="1:31" x14ac:dyDescent="0.25">
      <c r="A69" s="15" t="s">
        <v>250</v>
      </c>
      <c r="C69" s="25" t="s">
        <v>182</v>
      </c>
      <c r="D69" s="27" t="s">
        <v>251</v>
      </c>
      <c r="E69" s="59" t="s">
        <v>98</v>
      </c>
      <c r="G69" s="9">
        <f t="shared" si="2"/>
        <v>211.8</v>
      </c>
      <c r="J69" s="3">
        <v>211.8</v>
      </c>
      <c r="V69" s="9"/>
      <c r="W69" s="9"/>
      <c r="AE69" s="3">
        <f t="shared" si="3"/>
        <v>211.8</v>
      </c>
    </row>
    <row r="70" spans="1:31" x14ac:dyDescent="0.25">
      <c r="A70" s="15" t="s">
        <v>250</v>
      </c>
      <c r="C70" s="25" t="s">
        <v>67</v>
      </c>
      <c r="D70" s="27" t="s">
        <v>267</v>
      </c>
      <c r="E70" s="59" t="s">
        <v>98</v>
      </c>
      <c r="G70" s="9">
        <f t="shared" si="2"/>
        <v>120</v>
      </c>
      <c r="T70" s="3">
        <v>120</v>
      </c>
      <c r="V70" s="9"/>
      <c r="W70" s="9"/>
      <c r="AE70" s="3">
        <f t="shared" si="3"/>
        <v>120</v>
      </c>
    </row>
    <row r="71" spans="1:31" x14ac:dyDescent="0.25">
      <c r="A71" s="26">
        <v>45732</v>
      </c>
      <c r="C71" s="25" t="s">
        <v>252</v>
      </c>
      <c r="D71" s="27" t="s">
        <v>253</v>
      </c>
      <c r="E71" s="7" t="s">
        <v>98</v>
      </c>
      <c r="G71" s="9">
        <f t="shared" ref="G71:G76" si="6">SUM(H71:AD71)</f>
        <v>66.290000000000006</v>
      </c>
      <c r="H71" s="27"/>
      <c r="S71" s="3">
        <v>66.290000000000006</v>
      </c>
      <c r="AE71" s="3">
        <f t="shared" ref="AE71:AE78" si="7">SUM(H71:AD71)</f>
        <v>66.290000000000006</v>
      </c>
    </row>
    <row r="72" spans="1:31" s="107" customFormat="1" x14ac:dyDescent="0.25">
      <c r="A72" s="106" t="s">
        <v>260</v>
      </c>
      <c r="C72" s="107" t="s">
        <v>254</v>
      </c>
      <c r="D72" s="76" t="s">
        <v>261</v>
      </c>
      <c r="E72" s="110" t="s">
        <v>98</v>
      </c>
      <c r="G72" s="109">
        <f t="shared" si="6"/>
        <v>-11.7</v>
      </c>
      <c r="H72" s="76"/>
      <c r="I72" s="76"/>
      <c r="J72" s="76"/>
      <c r="K72" s="76">
        <v>-11.7</v>
      </c>
      <c r="L72" s="76"/>
      <c r="M72" s="76"/>
      <c r="N72" s="76"/>
      <c r="O72" s="76"/>
      <c r="P72" s="76"/>
      <c r="Q72" s="76"/>
      <c r="R72" s="76"/>
      <c r="S72" s="76"/>
      <c r="T72" s="76"/>
      <c r="U72" s="109"/>
      <c r="V72" s="76"/>
      <c r="W72" s="76"/>
      <c r="X72" s="76"/>
      <c r="Y72" s="76"/>
      <c r="Z72" s="76"/>
      <c r="AA72" s="76"/>
      <c r="AB72" s="76"/>
      <c r="AC72" s="76"/>
      <c r="AD72" s="76"/>
      <c r="AE72" s="76">
        <f t="shared" si="7"/>
        <v>-11.7</v>
      </c>
    </row>
    <row r="73" spans="1:31" x14ac:dyDescent="0.25">
      <c r="A73" s="15" t="s">
        <v>262</v>
      </c>
      <c r="C73" s="25" t="s">
        <v>254</v>
      </c>
      <c r="D73" s="27" t="s">
        <v>263</v>
      </c>
      <c r="E73" s="7" t="s">
        <v>98</v>
      </c>
      <c r="G73" s="9">
        <f t="shared" si="6"/>
        <v>11.7</v>
      </c>
      <c r="K73" s="3">
        <v>11.7</v>
      </c>
      <c r="W73" s="27"/>
      <c r="Y73" s="27"/>
      <c r="AE73" s="3">
        <f t="shared" si="7"/>
        <v>11.7</v>
      </c>
    </row>
    <row r="74" spans="1:31" x14ac:dyDescent="0.25">
      <c r="A74" s="15" t="s">
        <v>262</v>
      </c>
      <c r="C74" s="25" t="s">
        <v>264</v>
      </c>
      <c r="D74" s="27" t="s">
        <v>265</v>
      </c>
      <c r="E74" s="7" t="s">
        <v>98</v>
      </c>
      <c r="G74" s="9">
        <f t="shared" si="6"/>
        <v>20</v>
      </c>
      <c r="V74" s="27">
        <v>20</v>
      </c>
      <c r="AE74" s="3">
        <f t="shared" si="7"/>
        <v>20</v>
      </c>
    </row>
    <row r="75" spans="1:31" x14ac:dyDescent="0.25">
      <c r="A75" s="15" t="s">
        <v>262</v>
      </c>
      <c r="C75" s="25" t="s">
        <v>67</v>
      </c>
      <c r="D75" s="27" t="s">
        <v>268</v>
      </c>
      <c r="E75" s="7" t="s">
        <v>98</v>
      </c>
      <c r="G75" s="9">
        <f t="shared" si="6"/>
        <v>46.8</v>
      </c>
      <c r="L75" s="3">
        <v>46.8</v>
      </c>
    </row>
    <row r="76" spans="1:31" x14ac:dyDescent="0.25">
      <c r="A76" s="15" t="s">
        <v>269</v>
      </c>
      <c r="C76" s="25" t="s">
        <v>67</v>
      </c>
      <c r="D76" s="27" t="s">
        <v>270</v>
      </c>
      <c r="E76" s="7" t="s">
        <v>98</v>
      </c>
      <c r="G76" s="9">
        <f t="shared" si="6"/>
        <v>120</v>
      </c>
      <c r="T76" s="3">
        <v>120</v>
      </c>
    </row>
    <row r="77" spans="1:31" x14ac:dyDescent="0.25">
      <c r="A77" s="15"/>
      <c r="C77" s="25"/>
      <c r="D77" s="27"/>
      <c r="E77" s="7"/>
    </row>
    <row r="78" spans="1:31" x14ac:dyDescent="0.25">
      <c r="A78" s="15"/>
      <c r="C78" s="25"/>
      <c r="D78" s="25"/>
      <c r="E78" s="61"/>
      <c r="AE78" s="3">
        <f t="shared" si="7"/>
        <v>0</v>
      </c>
    </row>
    <row r="79" spans="1:31" ht="13.8" thickBot="1" x14ac:dyDescent="0.3">
      <c r="A79" s="2"/>
      <c r="D79" s="3">
        <f>SUM(H79:AD79)</f>
        <v>7697.875</v>
      </c>
      <c r="E79" t="s">
        <v>9</v>
      </c>
      <c r="G79" s="21">
        <f t="shared" ref="G79:AE79" si="8">SUM(G6:G78)</f>
        <v>7697.875</v>
      </c>
      <c r="H79" s="100">
        <f t="shared" si="8"/>
        <v>670</v>
      </c>
      <c r="I79" s="100">
        <f t="shared" si="8"/>
        <v>757.5</v>
      </c>
      <c r="J79" s="100">
        <f t="shared" si="8"/>
        <v>955.23500000000013</v>
      </c>
      <c r="K79" s="100">
        <f t="shared" si="8"/>
        <v>633.1</v>
      </c>
      <c r="L79" s="100">
        <f t="shared" si="8"/>
        <v>396.64000000000004</v>
      </c>
      <c r="M79" s="100">
        <f t="shared" si="8"/>
        <v>175</v>
      </c>
      <c r="N79" s="21">
        <f t="shared" si="8"/>
        <v>0</v>
      </c>
      <c r="O79" s="21">
        <f t="shared" si="8"/>
        <v>7.68</v>
      </c>
      <c r="P79" s="85">
        <f t="shared" si="8"/>
        <v>0</v>
      </c>
      <c r="Q79" s="85">
        <f t="shared" si="8"/>
        <v>49.92</v>
      </c>
      <c r="R79" s="85">
        <f t="shared" si="8"/>
        <v>0</v>
      </c>
      <c r="S79" s="85">
        <f t="shared" si="8"/>
        <v>148.85000000000002</v>
      </c>
      <c r="T79" s="21">
        <f t="shared" si="8"/>
        <v>1872.9799999999998</v>
      </c>
      <c r="U79" s="21">
        <f t="shared" si="8"/>
        <v>0</v>
      </c>
      <c r="V79" s="21">
        <f t="shared" si="8"/>
        <v>1234</v>
      </c>
      <c r="W79" s="21">
        <f t="shared" si="8"/>
        <v>167.5</v>
      </c>
      <c r="X79" s="21">
        <f t="shared" si="8"/>
        <v>341.28000000000003</v>
      </c>
      <c r="Y79" s="21">
        <f t="shared" si="8"/>
        <v>112.8</v>
      </c>
      <c r="Z79" s="21">
        <f t="shared" si="8"/>
        <v>175.39</v>
      </c>
      <c r="AA79" s="21">
        <f t="shared" si="8"/>
        <v>0</v>
      </c>
      <c r="AB79" s="21">
        <f t="shared" si="8"/>
        <v>0</v>
      </c>
      <c r="AC79" s="21">
        <f t="shared" si="8"/>
        <v>0</v>
      </c>
      <c r="AD79" s="21">
        <f t="shared" si="8"/>
        <v>0</v>
      </c>
      <c r="AE79" s="21">
        <f t="shared" si="8"/>
        <v>7679.89</v>
      </c>
    </row>
    <row r="80" spans="1:31" ht="13.8" thickTop="1" x14ac:dyDescent="0.25">
      <c r="A80" s="2"/>
      <c r="C80" s="25"/>
      <c r="D80" s="66" t="s">
        <v>29</v>
      </c>
      <c r="E80" s="25"/>
      <c r="H80" s="77"/>
      <c r="I80" s="37">
        <f>H79</f>
        <v>670</v>
      </c>
      <c r="J80" s="37"/>
      <c r="K80" s="37"/>
      <c r="L80" s="37"/>
      <c r="M80" s="37"/>
      <c r="N80" s="67"/>
      <c r="O80" s="42"/>
      <c r="P80" s="39"/>
      <c r="Q80" s="39" t="s">
        <v>12</v>
      </c>
      <c r="R80" s="39"/>
      <c r="S80" s="39">
        <f>P79</f>
        <v>0</v>
      </c>
      <c r="T80" s="9"/>
      <c r="V80" s="27">
        <v>200</v>
      </c>
      <c r="W80" s="27" t="s">
        <v>23</v>
      </c>
      <c r="X80" s="9"/>
      <c r="AB80" s="3" t="s">
        <v>28</v>
      </c>
    </row>
    <row r="81" spans="1:29" ht="13.8" thickBot="1" x14ac:dyDescent="0.3">
      <c r="A81" s="2"/>
      <c r="C81" s="25"/>
      <c r="D81" s="8"/>
      <c r="E81" s="25"/>
      <c r="G81" s="86">
        <f>G79-G80</f>
        <v>7697.875</v>
      </c>
      <c r="H81" s="77"/>
      <c r="I81" s="58">
        <f>SUM(I79:I80)</f>
        <v>1427.5</v>
      </c>
      <c r="J81" s="58">
        <f>SUM(J79:J80)</f>
        <v>955.23500000000013</v>
      </c>
      <c r="K81" s="58">
        <f>SUM(K79:K80)</f>
        <v>633.1</v>
      </c>
      <c r="L81" s="58">
        <f>SUM(L79:L80)</f>
        <v>396.64000000000004</v>
      </c>
      <c r="M81" s="90">
        <f>M79-M80</f>
        <v>175</v>
      </c>
      <c r="N81" s="67"/>
      <c r="O81" s="42"/>
      <c r="P81" s="39"/>
      <c r="Q81" s="39" t="s">
        <v>101</v>
      </c>
      <c r="R81" s="39"/>
      <c r="S81" s="39">
        <f>Q79</f>
        <v>49.92</v>
      </c>
      <c r="T81" s="9"/>
      <c r="V81" s="27">
        <v>860.32</v>
      </c>
      <c r="W81" s="27" t="s">
        <v>255</v>
      </c>
      <c r="X81" s="9"/>
      <c r="Y81" s="27"/>
      <c r="AA81" s="9"/>
      <c r="AC81" s="9">
        <f>AC79-AC80</f>
        <v>0</v>
      </c>
    </row>
    <row r="82" spans="1:29" ht="13.8" thickTop="1" x14ac:dyDescent="0.25">
      <c r="A82" s="2"/>
      <c r="M82" s="76"/>
      <c r="N82" s="27"/>
      <c r="P82" s="39"/>
      <c r="Q82" s="39"/>
      <c r="R82" s="39"/>
      <c r="S82" s="39">
        <f>R79</f>
        <v>0</v>
      </c>
      <c r="T82" s="9"/>
      <c r="V82" s="27">
        <v>25.68</v>
      </c>
      <c r="W82" s="27" t="s">
        <v>256</v>
      </c>
      <c r="X82" s="86">
        <f>X79-X81</f>
        <v>341.28000000000003</v>
      </c>
    </row>
    <row r="83" spans="1:29" x14ac:dyDescent="0.25">
      <c r="A83" s="2"/>
      <c r="M83" s="9"/>
      <c r="P83" s="9"/>
      <c r="Q83" s="39" t="s">
        <v>108</v>
      </c>
      <c r="R83" s="39"/>
      <c r="S83" s="39">
        <f>S79</f>
        <v>148.85000000000002</v>
      </c>
      <c r="T83" s="9"/>
      <c r="V83" s="27">
        <v>128</v>
      </c>
      <c r="W83" s="27" t="s">
        <v>257</v>
      </c>
      <c r="AB83" s="27"/>
    </row>
    <row r="84" spans="1:29" x14ac:dyDescent="0.25">
      <c r="A84" s="2"/>
      <c r="P84" s="9"/>
      <c r="Q84" s="39"/>
      <c r="R84" s="39"/>
      <c r="S84" s="39"/>
      <c r="T84" s="9"/>
      <c r="V84" s="27">
        <v>20</v>
      </c>
      <c r="W84" s="27" t="s">
        <v>266</v>
      </c>
    </row>
    <row r="85" spans="1:29" x14ac:dyDescent="0.25">
      <c r="A85" s="2"/>
      <c r="P85" s="9"/>
      <c r="Q85" s="39"/>
      <c r="R85" s="39"/>
      <c r="S85" s="39"/>
      <c r="T85" s="9"/>
      <c r="V85" s="9"/>
      <c r="W85" s="27"/>
    </row>
    <row r="86" spans="1:29" x14ac:dyDescent="0.25">
      <c r="A86" s="2"/>
      <c r="P86" s="9"/>
      <c r="Q86" s="39"/>
      <c r="R86" s="39"/>
      <c r="S86" s="39"/>
      <c r="T86" s="9"/>
      <c r="V86" s="9">
        <f>SUM(V80:V85)</f>
        <v>1234.0000000000002</v>
      </c>
      <c r="W86" s="27"/>
    </row>
    <row r="87" spans="1:29" x14ac:dyDescent="0.25">
      <c r="A87" s="2"/>
      <c r="P87" s="9"/>
      <c r="Q87" s="39"/>
      <c r="R87" s="39"/>
      <c r="S87" s="39"/>
      <c r="T87" s="9"/>
      <c r="V87" s="9"/>
      <c r="W87" s="27"/>
    </row>
    <row r="88" spans="1:29" x14ac:dyDescent="0.25">
      <c r="A88" s="2"/>
      <c r="P88" s="9"/>
      <c r="Q88" s="39"/>
      <c r="R88" s="39"/>
      <c r="S88" s="39"/>
      <c r="T88" s="9"/>
      <c r="V88" s="9"/>
      <c r="W88" s="27"/>
    </row>
    <row r="89" spans="1:29" x14ac:dyDescent="0.25">
      <c r="A89" s="2"/>
      <c r="P89" s="9"/>
      <c r="Q89" s="39"/>
      <c r="R89" s="39"/>
      <c r="S89" s="39"/>
      <c r="T89" s="9"/>
      <c r="V89" s="9"/>
      <c r="W89" s="27"/>
    </row>
    <row r="90" spans="1:29" x14ac:dyDescent="0.25">
      <c r="A90" s="2"/>
      <c r="P90" s="9"/>
      <c r="Q90" s="39"/>
      <c r="R90" s="39"/>
      <c r="S90" s="87">
        <f>SUM(S80:S88)</f>
        <v>198.77000000000004</v>
      </c>
      <c r="T90" s="86">
        <f>T79-T80</f>
        <v>1872.9799999999998</v>
      </c>
      <c r="V90" s="86">
        <f>SUM(V80:V89)</f>
        <v>2468.0000000000005</v>
      </c>
      <c r="W90" s="27"/>
      <c r="AA90" s="89">
        <f>SUM(AA79:AA89)</f>
        <v>0</v>
      </c>
    </row>
    <row r="91" spans="1:29" x14ac:dyDescent="0.25">
      <c r="A91" s="2"/>
      <c r="P91" s="9"/>
      <c r="Q91" s="9"/>
      <c r="R91" s="9"/>
      <c r="S91" s="9"/>
      <c r="T91" s="9">
        <f>S90+T90</f>
        <v>2071.75</v>
      </c>
    </row>
    <row r="92" spans="1:29" x14ac:dyDescent="0.25">
      <c r="A92" s="2"/>
    </row>
    <row r="93" spans="1:29" x14ac:dyDescent="0.25">
      <c r="A93" s="2"/>
    </row>
    <row r="94" spans="1:29" x14ac:dyDescent="0.25">
      <c r="A94" s="2"/>
    </row>
    <row r="95" spans="1:29" x14ac:dyDescent="0.25">
      <c r="A95" s="2"/>
    </row>
    <row r="96" spans="1:29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</sheetData>
  <mergeCells count="3">
    <mergeCell ref="H3:M3"/>
    <mergeCell ref="N3:O3"/>
    <mergeCell ref="P3:S3"/>
  </mergeCells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zoomScaleNormal="100" workbookViewId="0">
      <pane ySplit="5" topLeftCell="A12" activePane="bottomLeft" state="frozen"/>
      <selection pane="bottomLeft" activeCell="K30" sqref="K30"/>
    </sheetView>
  </sheetViews>
  <sheetFormatPr defaultColWidth="9.109375" defaultRowHeight="13.2" x14ac:dyDescent="0.25"/>
  <cols>
    <col min="1" max="1" width="10.109375" style="2" bestFit="1" customWidth="1"/>
    <col min="2" max="2" width="7.6640625" customWidth="1"/>
    <col min="3" max="3" width="22.5546875" style="1" customWidth="1"/>
    <col min="4" max="4" width="13.88671875" style="1" bestFit="1" customWidth="1"/>
    <col min="5" max="5" width="0.5546875" style="13" customWidth="1"/>
    <col min="6" max="6" width="11.109375" style="24" customWidth="1"/>
    <col min="7" max="7" width="11" style="24" customWidth="1"/>
    <col min="8" max="8" width="8.109375" style="24" bestFit="1" customWidth="1"/>
    <col min="9" max="9" width="11.44140625" style="24" bestFit="1" customWidth="1"/>
    <col min="10" max="10" width="9.109375" style="24" customWidth="1"/>
    <col min="11" max="11" width="10.88671875" style="24" bestFit="1" customWidth="1"/>
    <col min="12" max="12" width="6.88671875" style="24" customWidth="1"/>
    <col min="13" max="13" width="9.44140625" style="24" bestFit="1" customWidth="1"/>
    <col min="14" max="14" width="8.6640625" style="24" customWidth="1"/>
    <col min="15" max="15" width="0.44140625" style="24" customWidth="1"/>
    <col min="16" max="16" width="11.33203125" style="24" hidden="1" customWidth="1"/>
    <col min="17" max="17" width="8.109375" style="24" hidden="1" customWidth="1"/>
    <col min="18" max="18" width="9.5546875" style="24" bestFit="1" customWidth="1"/>
    <col min="19" max="19" width="0.6640625" style="13" customWidth="1"/>
    <col min="20" max="20" width="9.44140625" style="13" bestFit="1" customWidth="1"/>
    <col min="21" max="21" width="0.44140625" style="13" customWidth="1"/>
    <col min="22" max="22" width="9.44140625" style="13" bestFit="1" customWidth="1"/>
    <col min="23" max="23" width="9.33203125" style="1" bestFit="1" customWidth="1"/>
    <col min="24" max="16384" width="9.109375" style="1"/>
  </cols>
  <sheetData>
    <row r="1" spans="1:24" x14ac:dyDescent="0.25">
      <c r="A1" s="36" t="s">
        <v>0</v>
      </c>
      <c r="B1" s="35"/>
      <c r="D1">
        <v>400993654</v>
      </c>
    </row>
    <row r="2" spans="1:24" x14ac:dyDescent="0.25">
      <c r="A2" s="36" t="s">
        <v>30</v>
      </c>
      <c r="B2" s="35"/>
      <c r="K2" s="24" t="s">
        <v>31</v>
      </c>
    </row>
    <row r="3" spans="1:24" x14ac:dyDescent="0.25">
      <c r="A3" s="36" t="s">
        <v>127</v>
      </c>
      <c r="B3" s="35"/>
      <c r="K3" s="24" t="s">
        <v>32</v>
      </c>
    </row>
    <row r="4" spans="1:24" x14ac:dyDescent="0.25">
      <c r="A4" s="15" t="s">
        <v>33</v>
      </c>
      <c r="B4" s="25"/>
      <c r="C4" s="1" t="s">
        <v>34</v>
      </c>
      <c r="H4" s="24" t="s">
        <v>17</v>
      </c>
      <c r="I4" s="24" t="s">
        <v>23</v>
      </c>
      <c r="J4" s="24" t="s">
        <v>35</v>
      </c>
      <c r="K4" s="24" t="s">
        <v>36</v>
      </c>
      <c r="M4" s="24" t="s">
        <v>37</v>
      </c>
      <c r="R4" s="24" t="s">
        <v>9</v>
      </c>
    </row>
    <row r="5" spans="1:24" x14ac:dyDescent="0.25">
      <c r="F5" s="24" t="s">
        <v>120</v>
      </c>
      <c r="G5" s="7" t="s">
        <v>4</v>
      </c>
      <c r="J5" s="24" t="s">
        <v>38</v>
      </c>
    </row>
    <row r="6" spans="1:24" x14ac:dyDescent="0.25">
      <c r="A6" s="26">
        <v>45449</v>
      </c>
      <c r="B6" s="25"/>
      <c r="C6" s="55" t="s">
        <v>149</v>
      </c>
      <c r="D6" s="57">
        <f t="shared" ref="D6:D25" si="0">SUM(E6:Q6)</f>
        <v>150</v>
      </c>
      <c r="H6" s="23"/>
      <c r="K6" s="23">
        <v>150</v>
      </c>
      <c r="R6" s="24">
        <f>SUM(E6:Q6)</f>
        <v>150</v>
      </c>
    </row>
    <row r="7" spans="1:24" x14ac:dyDescent="0.25">
      <c r="A7" s="15" t="s">
        <v>146</v>
      </c>
      <c r="B7" s="25"/>
      <c r="C7" s="55" t="s">
        <v>150</v>
      </c>
      <c r="D7" s="57">
        <f t="shared" si="0"/>
        <v>250</v>
      </c>
      <c r="K7" s="23">
        <v>250</v>
      </c>
      <c r="M7" s="23"/>
      <c r="R7" s="24">
        <f t="shared" ref="R7:R24" si="1">SUM(E7:P7)</f>
        <v>250</v>
      </c>
    </row>
    <row r="8" spans="1:24" x14ac:dyDescent="0.25">
      <c r="A8" s="26">
        <v>45537</v>
      </c>
      <c r="B8" s="25"/>
      <c r="C8" s="55" t="s">
        <v>175</v>
      </c>
      <c r="D8" s="57">
        <f t="shared" si="0"/>
        <v>140</v>
      </c>
      <c r="K8" s="23">
        <v>140</v>
      </c>
      <c r="R8" s="24">
        <f t="shared" si="1"/>
        <v>140</v>
      </c>
    </row>
    <row r="9" spans="1:24" x14ac:dyDescent="0.25">
      <c r="A9" s="26">
        <v>45566</v>
      </c>
      <c r="B9" s="25"/>
      <c r="C9" s="55" t="s">
        <v>176</v>
      </c>
      <c r="D9" s="57">
        <f t="shared" si="0"/>
        <v>900</v>
      </c>
      <c r="F9" s="23"/>
      <c r="K9" s="24">
        <v>900</v>
      </c>
      <c r="R9" s="24">
        <f t="shared" si="1"/>
        <v>900</v>
      </c>
    </row>
    <row r="10" spans="1:24" x14ac:dyDescent="0.25">
      <c r="A10" s="26">
        <v>45600</v>
      </c>
      <c r="B10" s="25"/>
      <c r="C10" s="55" t="s">
        <v>193</v>
      </c>
      <c r="D10" s="57">
        <f t="shared" si="0"/>
        <v>700</v>
      </c>
      <c r="F10" s="23"/>
      <c r="G10" s="24">
        <v>260</v>
      </c>
      <c r="K10" s="24">
        <v>440</v>
      </c>
      <c r="R10" s="24">
        <f t="shared" si="1"/>
        <v>700</v>
      </c>
    </row>
    <row r="11" spans="1:24" x14ac:dyDescent="0.25">
      <c r="A11" s="26">
        <v>45614</v>
      </c>
      <c r="B11" s="25"/>
      <c r="C11" s="55" t="s">
        <v>205</v>
      </c>
      <c r="D11" s="57">
        <f t="shared" si="0"/>
        <v>386</v>
      </c>
      <c r="F11" s="24">
        <v>386</v>
      </c>
      <c r="K11" s="23"/>
      <c r="R11" s="24">
        <f t="shared" si="1"/>
        <v>386</v>
      </c>
    </row>
    <row r="12" spans="1:24" x14ac:dyDescent="0.25">
      <c r="A12" s="26">
        <v>45614</v>
      </c>
      <c r="B12" s="25"/>
      <c r="C12" s="55" t="s">
        <v>206</v>
      </c>
      <c r="D12" s="57">
        <f t="shared" si="0"/>
        <v>500</v>
      </c>
      <c r="F12" s="24">
        <v>500</v>
      </c>
      <c r="K12" s="23"/>
      <c r="R12" s="24">
        <f t="shared" si="1"/>
        <v>500</v>
      </c>
    </row>
    <row r="13" spans="1:24" x14ac:dyDescent="0.25">
      <c r="A13" s="26">
        <v>45699</v>
      </c>
      <c r="B13" s="25"/>
      <c r="C13" s="55" t="s">
        <v>206</v>
      </c>
      <c r="D13" s="57">
        <f t="shared" si="0"/>
        <v>992.5</v>
      </c>
      <c r="K13" s="24">
        <v>992.5</v>
      </c>
      <c r="R13" s="24">
        <f t="shared" si="1"/>
        <v>992.5</v>
      </c>
    </row>
    <row r="14" spans="1:24" x14ac:dyDescent="0.25">
      <c r="A14" s="26">
        <v>45335</v>
      </c>
      <c r="B14" s="25"/>
      <c r="C14" s="55" t="s">
        <v>23</v>
      </c>
      <c r="D14" s="57">
        <f t="shared" si="0"/>
        <v>200</v>
      </c>
      <c r="I14" s="24">
        <v>200</v>
      </c>
      <c r="K14" s="23"/>
      <c r="R14" s="24">
        <f t="shared" si="1"/>
        <v>200</v>
      </c>
    </row>
    <row r="15" spans="1:24" x14ac:dyDescent="0.25">
      <c r="A15" s="26">
        <v>45739</v>
      </c>
      <c r="B15" s="25"/>
      <c r="C15" s="55" t="s">
        <v>206</v>
      </c>
      <c r="D15" s="57">
        <f t="shared" si="0"/>
        <v>940</v>
      </c>
      <c r="I15" s="23"/>
      <c r="K15" s="24">
        <v>940</v>
      </c>
      <c r="R15" s="24">
        <f t="shared" si="1"/>
        <v>940</v>
      </c>
      <c r="X15" s="1">
        <v>3812.5</v>
      </c>
    </row>
    <row r="16" spans="1:24" x14ac:dyDescent="0.25">
      <c r="A16" s="26"/>
      <c r="B16" s="25"/>
      <c r="C16" s="55"/>
      <c r="D16" s="57">
        <f t="shared" si="0"/>
        <v>0</v>
      </c>
      <c r="K16" s="23"/>
      <c r="R16" s="24">
        <f t="shared" si="1"/>
        <v>0</v>
      </c>
      <c r="X16" s="1">
        <v>500</v>
      </c>
    </row>
    <row r="17" spans="1:24" x14ac:dyDescent="0.25">
      <c r="A17" s="66"/>
      <c r="B17" s="25"/>
      <c r="C17" s="55"/>
      <c r="D17" s="57">
        <f t="shared" si="0"/>
        <v>0</v>
      </c>
      <c r="K17" s="23"/>
      <c r="R17" s="24">
        <f t="shared" si="1"/>
        <v>0</v>
      </c>
      <c r="X17" s="1">
        <v>260</v>
      </c>
    </row>
    <row r="18" spans="1:24" x14ac:dyDescent="0.25">
      <c r="A18" s="26"/>
      <c r="B18" s="25"/>
      <c r="C18" s="55"/>
      <c r="D18" s="55">
        <f t="shared" si="0"/>
        <v>0</v>
      </c>
      <c r="R18" s="24">
        <f t="shared" si="1"/>
        <v>0</v>
      </c>
      <c r="X18" s="1">
        <f>SUM(X15:X17)</f>
        <v>4572.5</v>
      </c>
    </row>
    <row r="19" spans="1:24" x14ac:dyDescent="0.25">
      <c r="A19" s="26"/>
      <c r="B19" s="25"/>
      <c r="C19" s="55"/>
      <c r="D19" s="55">
        <f t="shared" si="0"/>
        <v>0</v>
      </c>
      <c r="R19" s="24">
        <f t="shared" si="1"/>
        <v>0</v>
      </c>
    </row>
    <row r="20" spans="1:24" x14ac:dyDescent="0.25">
      <c r="A20" s="15"/>
      <c r="B20" s="25"/>
      <c r="C20" s="55"/>
      <c r="D20" s="55">
        <f t="shared" si="0"/>
        <v>0</v>
      </c>
      <c r="R20" s="24">
        <f t="shared" si="1"/>
        <v>0</v>
      </c>
    </row>
    <row r="21" spans="1:24" x14ac:dyDescent="0.25">
      <c r="A21" s="26"/>
      <c r="B21" s="25"/>
      <c r="C21" s="55"/>
      <c r="D21" s="55">
        <f t="shared" si="0"/>
        <v>0</v>
      </c>
      <c r="R21" s="24">
        <f t="shared" si="1"/>
        <v>0</v>
      </c>
      <c r="T21" s="24"/>
    </row>
    <row r="22" spans="1:24" x14ac:dyDescent="0.25">
      <c r="A22" s="26"/>
      <c r="B22" s="25"/>
      <c r="C22" s="55"/>
      <c r="D22" s="55">
        <f t="shared" si="0"/>
        <v>0</v>
      </c>
      <c r="R22" s="24">
        <f t="shared" si="1"/>
        <v>0</v>
      </c>
    </row>
    <row r="23" spans="1:24" x14ac:dyDescent="0.25">
      <c r="A23" s="26"/>
      <c r="B23" s="25"/>
      <c r="D23" s="55">
        <f t="shared" si="0"/>
        <v>0</v>
      </c>
      <c r="R23" s="24">
        <f t="shared" si="1"/>
        <v>0</v>
      </c>
    </row>
    <row r="24" spans="1:24" x14ac:dyDescent="0.25">
      <c r="A24" s="26"/>
      <c r="B24" s="25"/>
      <c r="C24" s="55"/>
      <c r="D24" s="55">
        <f t="shared" si="0"/>
        <v>0</v>
      </c>
      <c r="R24" s="24">
        <f t="shared" si="1"/>
        <v>0</v>
      </c>
    </row>
    <row r="25" spans="1:24" x14ac:dyDescent="0.25">
      <c r="D25" s="55">
        <f t="shared" si="0"/>
        <v>0</v>
      </c>
    </row>
    <row r="26" spans="1:24" ht="13.8" thickBot="1" x14ac:dyDescent="0.3">
      <c r="D26" s="22">
        <f t="shared" ref="D26:S26" si="2">SUM(D6:D25)</f>
        <v>5158.5</v>
      </c>
      <c r="E26" s="22">
        <f t="shared" si="2"/>
        <v>0</v>
      </c>
      <c r="F26" s="69">
        <f t="shared" si="2"/>
        <v>886</v>
      </c>
      <c r="G26" s="70">
        <f t="shared" si="2"/>
        <v>260</v>
      </c>
      <c r="H26" s="69">
        <f t="shared" si="2"/>
        <v>0</v>
      </c>
      <c r="I26" s="69">
        <f t="shared" si="2"/>
        <v>200</v>
      </c>
      <c r="J26" s="69">
        <f t="shared" si="2"/>
        <v>0</v>
      </c>
      <c r="K26" s="69">
        <f t="shared" si="2"/>
        <v>3812.5</v>
      </c>
      <c r="L26" s="69"/>
      <c r="M26" s="69">
        <f t="shared" si="2"/>
        <v>0</v>
      </c>
      <c r="N26" s="69"/>
      <c r="O26" s="69">
        <f t="shared" si="2"/>
        <v>0</v>
      </c>
      <c r="P26" s="69">
        <f t="shared" si="2"/>
        <v>0</v>
      </c>
      <c r="Q26" s="69">
        <f t="shared" si="2"/>
        <v>0</v>
      </c>
      <c r="R26" s="88">
        <f>SUM(R6:R24)</f>
        <v>5158.5</v>
      </c>
      <c r="S26" s="14">
        <f t="shared" si="2"/>
        <v>0</v>
      </c>
    </row>
    <row r="27" spans="1:24" ht="13.8" thickTop="1" x14ac:dyDescent="0.25">
      <c r="D27" s="57"/>
      <c r="J27" s="57"/>
      <c r="K27" s="24">
        <v>150</v>
      </c>
      <c r="L27" s="24" t="s">
        <v>29</v>
      </c>
    </row>
    <row r="28" spans="1:24" x14ac:dyDescent="0.25">
      <c r="G28" s="24">
        <f>SUM(G26:G27)</f>
        <v>260</v>
      </c>
      <c r="J28" s="57"/>
      <c r="K28" s="69">
        <f>K26-K27</f>
        <v>3662.5</v>
      </c>
      <c r="M28" s="24">
        <f>M26-M27</f>
        <v>0</v>
      </c>
    </row>
    <row r="29" spans="1:24" x14ac:dyDescent="0.25">
      <c r="H29" s="24">
        <f>SUM(H27:H28)</f>
        <v>0</v>
      </c>
      <c r="L29" s="24" t="s">
        <v>29</v>
      </c>
    </row>
    <row r="30" spans="1:24" x14ac:dyDescent="0.25">
      <c r="K30" s="93">
        <f>SUM(K28:K29)</f>
        <v>3662.5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7"/>
  <sheetViews>
    <sheetView zoomScaleNormal="100" workbookViewId="0">
      <selection activeCell="A5" sqref="A5"/>
    </sheetView>
  </sheetViews>
  <sheetFormatPr defaultRowHeight="13.2" x14ac:dyDescent="0.25"/>
  <cols>
    <col min="1" max="1" width="2.6640625" customWidth="1"/>
    <col min="2" max="2" width="7.33203125" customWidth="1"/>
    <col min="3" max="3" width="18.5546875" customWidth="1"/>
    <col min="4" max="4" width="3" bestFit="1" customWidth="1"/>
    <col min="5" max="5" width="10.109375" style="3" bestFit="1" customWidth="1"/>
    <col min="6" max="6" width="1.44140625" style="3" customWidth="1"/>
    <col min="7" max="7" width="10.44140625" style="3" customWidth="1"/>
    <col min="8" max="8" width="1.33203125" style="3" customWidth="1"/>
    <col min="9" max="9" width="9.109375" style="3" customWidth="1"/>
    <col min="10" max="10" width="11.44140625" style="51" customWidth="1"/>
    <col min="11" max="11" width="10.109375" bestFit="1" customWidth="1"/>
  </cols>
  <sheetData>
    <row r="1" spans="1:11" x14ac:dyDescent="0.25">
      <c r="A1" s="25"/>
    </row>
    <row r="3" spans="1:11" s="35" customFormat="1" x14ac:dyDescent="0.25">
      <c r="A3" s="35" t="str">
        <f>'1. Barclays Payments 400993654 '!A1</f>
        <v>Essex Contract Bridge Association</v>
      </c>
      <c r="E3" s="111"/>
      <c r="F3" s="111"/>
      <c r="G3" s="111"/>
      <c r="H3" s="111"/>
      <c r="I3" s="111"/>
      <c r="J3" s="112"/>
    </row>
    <row r="4" spans="1:11" s="35" customFormat="1" x14ac:dyDescent="0.25">
      <c r="A4" s="35" t="s">
        <v>39</v>
      </c>
      <c r="C4" s="35">
        <v>400993654</v>
      </c>
      <c r="E4" s="111"/>
      <c r="F4" s="111"/>
      <c r="G4" s="111"/>
      <c r="H4" s="111"/>
      <c r="I4" s="111"/>
      <c r="J4" s="112"/>
    </row>
    <row r="5" spans="1:11" s="35" customFormat="1" x14ac:dyDescent="0.25">
      <c r="A5" s="36" t="str">
        <f>'1. Barclays Payments 400993654 '!A3</f>
        <v>For the year ending 31st March 2025</v>
      </c>
      <c r="E5" s="111"/>
      <c r="F5" s="111"/>
      <c r="G5" s="111"/>
      <c r="H5" s="111"/>
      <c r="I5" s="111"/>
      <c r="J5" s="112"/>
    </row>
    <row r="7" spans="1:11" x14ac:dyDescent="0.25">
      <c r="I7" s="7" t="s">
        <v>40</v>
      </c>
      <c r="J7" s="51">
        <v>6666.63</v>
      </c>
    </row>
    <row r="8" spans="1:11" x14ac:dyDescent="0.25">
      <c r="I8" s="7"/>
    </row>
    <row r="9" spans="1:11" x14ac:dyDescent="0.25">
      <c r="B9" s="7" t="s">
        <v>41</v>
      </c>
      <c r="C9" t="s">
        <v>42</v>
      </c>
      <c r="D9" t="s">
        <v>43</v>
      </c>
      <c r="E9" s="3">
        <f>J20</f>
        <v>6666.63</v>
      </c>
      <c r="I9" s="7" t="s">
        <v>44</v>
      </c>
      <c r="J9" s="52"/>
    </row>
    <row r="10" spans="1:11" x14ac:dyDescent="0.25">
      <c r="B10" s="7" t="s">
        <v>45</v>
      </c>
      <c r="I10" s="7"/>
      <c r="J10" s="51">
        <f>SUM(J7:J9)</f>
        <v>6666.63</v>
      </c>
    </row>
    <row r="11" spans="1:11" x14ac:dyDescent="0.25">
      <c r="B11" s="7"/>
      <c r="I11" s="7" t="s">
        <v>46</v>
      </c>
    </row>
    <row r="12" spans="1:11" x14ac:dyDescent="0.25">
      <c r="B12" s="7" t="s">
        <v>47</v>
      </c>
      <c r="E12" s="3">
        <f>'2. Bank Receipts 400993654'!D26</f>
        <v>5158.5</v>
      </c>
      <c r="I12" s="7"/>
    </row>
    <row r="13" spans="1:11" x14ac:dyDescent="0.25">
      <c r="B13" s="7" t="s">
        <v>48</v>
      </c>
      <c r="I13" s="7"/>
    </row>
    <row r="14" spans="1:11" x14ac:dyDescent="0.25">
      <c r="B14" s="7"/>
      <c r="I14" s="7"/>
      <c r="J14" s="82">
        <f>SUM(J10:J13)</f>
        <v>6666.63</v>
      </c>
    </row>
    <row r="15" spans="1:11" x14ac:dyDescent="0.25">
      <c r="B15" s="7"/>
      <c r="I15" s="9"/>
      <c r="K15" s="3"/>
    </row>
    <row r="16" spans="1:11" x14ac:dyDescent="0.25">
      <c r="B16" s="7"/>
      <c r="I16" s="9"/>
      <c r="K16" s="3"/>
    </row>
    <row r="17" spans="2:12" x14ac:dyDescent="0.25">
      <c r="B17" s="7"/>
      <c r="I17" s="9" t="s">
        <v>49</v>
      </c>
      <c r="K17" s="3"/>
      <c r="L17" s="3"/>
    </row>
    <row r="18" spans="2:12" x14ac:dyDescent="0.25">
      <c r="B18" s="7" t="s">
        <v>50</v>
      </c>
      <c r="G18" s="3">
        <f>'1. Barclays Payments 400993654 '!G79</f>
        <v>7697.875</v>
      </c>
      <c r="I18" s="9"/>
      <c r="K18" s="12"/>
    </row>
    <row r="19" spans="2:12" x14ac:dyDescent="0.25">
      <c r="B19" s="7"/>
      <c r="I19" s="9"/>
      <c r="K19" s="12"/>
    </row>
    <row r="20" spans="2:12" ht="13.8" thickBot="1" x14ac:dyDescent="0.3">
      <c r="B20" s="7" t="s">
        <v>41</v>
      </c>
      <c r="C20" t="s">
        <v>42</v>
      </c>
      <c r="D20" t="s">
        <v>51</v>
      </c>
      <c r="G20" s="3">
        <f>I48</f>
        <v>4127.26</v>
      </c>
      <c r="I20" s="9"/>
      <c r="J20" s="53">
        <f>SUM(J14:J19)</f>
        <v>6666.63</v>
      </c>
      <c r="K20" s="3"/>
    </row>
    <row r="21" spans="2:12" ht="13.8" thickTop="1" x14ac:dyDescent="0.25">
      <c r="B21" s="7"/>
      <c r="K21" s="3"/>
    </row>
    <row r="22" spans="2:12" x14ac:dyDescent="0.25">
      <c r="L22" s="3"/>
    </row>
    <row r="23" spans="2:12" ht="13.8" thickBot="1" x14ac:dyDescent="0.3">
      <c r="D23" t="s">
        <v>52</v>
      </c>
      <c r="E23" s="4">
        <f>SUM(E9:E22)</f>
        <v>11825.130000000001</v>
      </c>
      <c r="F23" s="3" t="s">
        <v>52</v>
      </c>
      <c r="G23" s="4">
        <f>SUM(G9:G22)</f>
        <v>11825.135</v>
      </c>
    </row>
    <row r="24" spans="2:12" ht="13.8" thickTop="1" x14ac:dyDescent="0.25"/>
    <row r="25" spans="2:12" x14ac:dyDescent="0.25">
      <c r="G25" s="3">
        <f>E23-G23</f>
        <v>-4.9999999991996447E-3</v>
      </c>
    </row>
    <row r="28" spans="2:12" s="7" customFormat="1" x14ac:dyDescent="0.25">
      <c r="D28" s="7" t="s">
        <v>53</v>
      </c>
      <c r="E28" s="9"/>
      <c r="F28" s="9"/>
      <c r="G28" s="9"/>
      <c r="H28" s="9"/>
      <c r="I28"/>
      <c r="J28" s="54"/>
    </row>
    <row r="30" spans="2:12" x14ac:dyDescent="0.25">
      <c r="B30" s="7" t="s">
        <v>54</v>
      </c>
    </row>
    <row r="31" spans="2:12" x14ac:dyDescent="0.25">
      <c r="C31" s="28" t="s">
        <v>33</v>
      </c>
      <c r="E31" s="26">
        <v>45747</v>
      </c>
      <c r="H31" s="3">
        <v>4454.62</v>
      </c>
      <c r="I31" s="3">
        <v>4127.26</v>
      </c>
      <c r="L31" s="5"/>
    </row>
    <row r="32" spans="2:12" x14ac:dyDescent="0.25">
      <c r="B32" t="s">
        <v>55</v>
      </c>
      <c r="C32" t="s">
        <v>56</v>
      </c>
      <c r="E32" s="32"/>
      <c r="G32" s="12"/>
      <c r="L32" s="5"/>
    </row>
    <row r="33" spans="2:15" x14ac:dyDescent="0.25">
      <c r="E33" s="32"/>
      <c r="G33" s="12"/>
      <c r="L33" s="5"/>
    </row>
    <row r="34" spans="2:15" x14ac:dyDescent="0.25">
      <c r="E34" s="32"/>
      <c r="G34" s="12"/>
      <c r="I34" s="11"/>
      <c r="L34" s="5"/>
    </row>
    <row r="35" spans="2:15" x14ac:dyDescent="0.25">
      <c r="E35" s="32"/>
      <c r="G35" s="12"/>
      <c r="I35" s="3">
        <f>SUM(I30:I34)</f>
        <v>4127.26</v>
      </c>
      <c r="L35" s="5"/>
      <c r="O35" s="5"/>
    </row>
    <row r="36" spans="2:15" x14ac:dyDescent="0.25">
      <c r="E36" s="32"/>
      <c r="G36" s="12"/>
      <c r="L36" s="5"/>
    </row>
    <row r="37" spans="2:15" x14ac:dyDescent="0.25">
      <c r="E37" s="32"/>
      <c r="G37" s="12"/>
      <c r="L37" s="5"/>
    </row>
    <row r="38" spans="2:15" x14ac:dyDescent="0.25">
      <c r="C38" s="25" t="s">
        <v>168</v>
      </c>
      <c r="D38" t="s">
        <v>167</v>
      </c>
      <c r="E38" s="12"/>
      <c r="G38" s="5"/>
      <c r="L38" s="5"/>
    </row>
    <row r="39" spans="2:15" x14ac:dyDescent="0.25">
      <c r="C39" s="25"/>
      <c r="E39" s="33"/>
      <c r="L39" s="5"/>
    </row>
    <row r="40" spans="2:15" x14ac:dyDescent="0.25">
      <c r="C40" s="25"/>
      <c r="E40" s="33" t="s">
        <v>103</v>
      </c>
      <c r="L40" s="5"/>
    </row>
    <row r="41" spans="2:15" x14ac:dyDescent="0.25">
      <c r="C41" s="25"/>
      <c r="E41" s="12"/>
      <c r="L41" s="5"/>
    </row>
    <row r="42" spans="2:15" x14ac:dyDescent="0.25">
      <c r="C42" s="25"/>
      <c r="E42" s="12"/>
      <c r="L42" s="5"/>
    </row>
    <row r="43" spans="2:15" x14ac:dyDescent="0.25">
      <c r="C43" s="25"/>
      <c r="E43" s="12"/>
      <c r="L43" s="5"/>
    </row>
    <row r="44" spans="2:15" x14ac:dyDescent="0.25">
      <c r="E44" s="12"/>
      <c r="G44" s="12"/>
      <c r="L44" s="5"/>
    </row>
    <row r="45" spans="2:15" x14ac:dyDescent="0.25">
      <c r="B45" t="s">
        <v>57</v>
      </c>
      <c r="C45" t="s">
        <v>58</v>
      </c>
      <c r="E45" s="56"/>
      <c r="G45" s="33"/>
      <c r="I45" s="3">
        <f>-SUM(G38:G44)</f>
        <v>0</v>
      </c>
      <c r="L45" s="5"/>
    </row>
    <row r="46" spans="2:15" x14ac:dyDescent="0.25">
      <c r="G46" s="12"/>
      <c r="L46" s="5"/>
    </row>
    <row r="47" spans="2:15" x14ac:dyDescent="0.25">
      <c r="E47" s="12"/>
      <c r="F47" s="12"/>
      <c r="G47" s="33"/>
      <c r="I47" s="11"/>
      <c r="L47" s="5"/>
    </row>
    <row r="48" spans="2:15" ht="13.8" thickBot="1" x14ac:dyDescent="0.3">
      <c r="B48" t="s">
        <v>59</v>
      </c>
      <c r="E48" s="12"/>
      <c r="F48" s="12"/>
      <c r="G48" s="12"/>
      <c r="I48" s="4">
        <f>SUM(H35:I47)</f>
        <v>4127.26</v>
      </c>
      <c r="L48" s="5"/>
    </row>
    <row r="49" spans="5:12" ht="13.8" thickTop="1" x14ac:dyDescent="0.25">
      <c r="E49" s="12"/>
      <c r="F49" s="12"/>
      <c r="G49" s="12"/>
      <c r="L49" s="5"/>
    </row>
    <row r="50" spans="5:12" x14ac:dyDescent="0.25">
      <c r="E50" s="12"/>
      <c r="F50" s="12"/>
      <c r="G50" s="12"/>
      <c r="L50" s="5"/>
    </row>
    <row r="51" spans="5:12" x14ac:dyDescent="0.25">
      <c r="E51" s="12"/>
      <c r="F51" s="12"/>
      <c r="L51" s="5"/>
    </row>
    <row r="52" spans="5:12" x14ac:dyDescent="0.25">
      <c r="E52" s="12"/>
      <c r="F52" s="12"/>
    </row>
    <row r="53" spans="5:12" x14ac:dyDescent="0.25">
      <c r="E53" s="12"/>
      <c r="F53" s="12"/>
    </row>
    <row r="54" spans="5:12" x14ac:dyDescent="0.25">
      <c r="E54" s="12"/>
      <c r="F54" s="12"/>
    </row>
    <row r="55" spans="5:12" x14ac:dyDescent="0.25">
      <c r="E55" s="12"/>
      <c r="F55" s="12"/>
    </row>
    <row r="56" spans="5:12" x14ac:dyDescent="0.25">
      <c r="E56" s="12"/>
      <c r="F56" s="12"/>
    </row>
    <row r="57" spans="5:12" x14ac:dyDescent="0.25">
      <c r="E57" s="12"/>
      <c r="F57" s="12"/>
    </row>
    <row r="58" spans="5:12" x14ac:dyDescent="0.25">
      <c r="E58" s="12"/>
      <c r="F58" s="12"/>
    </row>
    <row r="59" spans="5:12" x14ac:dyDescent="0.25">
      <c r="E59" s="12"/>
      <c r="F59" s="12"/>
      <c r="I59" s="9"/>
    </row>
    <row r="60" spans="5:12" x14ac:dyDescent="0.25">
      <c r="E60" s="12"/>
      <c r="F60" s="12"/>
    </row>
    <row r="61" spans="5:12" x14ac:dyDescent="0.25">
      <c r="E61" s="12"/>
      <c r="F61" s="12"/>
    </row>
    <row r="62" spans="5:12" x14ac:dyDescent="0.25">
      <c r="E62" s="12"/>
      <c r="F62" s="12"/>
    </row>
    <row r="63" spans="5:12" x14ac:dyDescent="0.25">
      <c r="E63" s="12"/>
      <c r="F63" s="12"/>
    </row>
    <row r="64" spans="5:12" x14ac:dyDescent="0.25">
      <c r="E64" s="12"/>
      <c r="F64" s="12"/>
    </row>
    <row r="65" spans="5:6" x14ac:dyDescent="0.25">
      <c r="E65" s="12"/>
      <c r="F65" s="12"/>
    </row>
    <row r="66" spans="5:6" x14ac:dyDescent="0.25">
      <c r="E66" s="12"/>
      <c r="F66" s="12"/>
    </row>
    <row r="67" spans="5:6" x14ac:dyDescent="0.25">
      <c r="E67" s="12"/>
      <c r="F67" s="12"/>
    </row>
    <row r="68" spans="5:6" x14ac:dyDescent="0.25">
      <c r="E68" s="12"/>
      <c r="F68" s="12"/>
    </row>
    <row r="69" spans="5:6" x14ac:dyDescent="0.25">
      <c r="E69" s="12"/>
      <c r="F69" s="12"/>
    </row>
    <row r="70" spans="5:6" x14ac:dyDescent="0.25">
      <c r="E70" s="12"/>
      <c r="F70" s="12"/>
    </row>
    <row r="71" spans="5:6" x14ac:dyDescent="0.25">
      <c r="E71" s="12"/>
      <c r="F71" s="12"/>
    </row>
    <row r="72" spans="5:6" x14ac:dyDescent="0.25">
      <c r="E72" s="12"/>
      <c r="F72" s="12"/>
    </row>
    <row r="73" spans="5:6" x14ac:dyDescent="0.25">
      <c r="E73" s="12"/>
      <c r="F73" s="12"/>
    </row>
    <row r="74" spans="5:6" x14ac:dyDescent="0.25">
      <c r="E74" s="12"/>
      <c r="F74" s="12"/>
    </row>
    <row r="75" spans="5:6" x14ac:dyDescent="0.25">
      <c r="E75" s="12"/>
      <c r="F75" s="12"/>
    </row>
    <row r="76" spans="5:6" x14ac:dyDescent="0.25">
      <c r="E76" s="12"/>
      <c r="F76" s="12"/>
    </row>
    <row r="77" spans="5:6" x14ac:dyDescent="0.25">
      <c r="E77" s="12"/>
      <c r="F77" s="12"/>
    </row>
    <row r="78" spans="5:6" x14ac:dyDescent="0.25">
      <c r="E78" s="12"/>
      <c r="F78" s="12"/>
    </row>
    <row r="79" spans="5:6" x14ac:dyDescent="0.25">
      <c r="E79" s="12"/>
      <c r="F79" s="12"/>
    </row>
    <row r="80" spans="5:6" x14ac:dyDescent="0.25">
      <c r="E80" s="12"/>
      <c r="F80" s="12"/>
    </row>
    <row r="81" spans="5:6" x14ac:dyDescent="0.25">
      <c r="E81" s="12"/>
      <c r="F81" s="12"/>
    </row>
    <row r="82" spans="5:6" x14ac:dyDescent="0.25">
      <c r="E82" s="12"/>
      <c r="F82" s="12"/>
    </row>
    <row r="83" spans="5:6" x14ac:dyDescent="0.25">
      <c r="E83" s="12"/>
      <c r="F83" s="12"/>
    </row>
    <row r="84" spans="5:6" x14ac:dyDescent="0.25">
      <c r="E84" s="12"/>
      <c r="F84" s="12"/>
    </row>
    <row r="85" spans="5:6" x14ac:dyDescent="0.25">
      <c r="E85" s="12"/>
      <c r="F85" s="12"/>
    </row>
    <row r="86" spans="5:6" x14ac:dyDescent="0.25">
      <c r="E86" s="12"/>
      <c r="F86" s="12"/>
    </row>
    <row r="87" spans="5:6" x14ac:dyDescent="0.25">
      <c r="E87" s="12"/>
      <c r="F87" s="12"/>
    </row>
    <row r="88" spans="5:6" x14ac:dyDescent="0.25">
      <c r="E88" s="12"/>
      <c r="F88" s="12"/>
    </row>
    <row r="89" spans="5:6" x14ac:dyDescent="0.25">
      <c r="E89" s="12"/>
      <c r="F89" s="12"/>
    </row>
    <row r="90" spans="5:6" x14ac:dyDescent="0.25">
      <c r="E90" s="12"/>
      <c r="F90" s="12"/>
    </row>
    <row r="91" spans="5:6" x14ac:dyDescent="0.25">
      <c r="E91" s="12"/>
      <c r="F91" s="12"/>
    </row>
    <row r="92" spans="5:6" x14ac:dyDescent="0.25">
      <c r="E92" s="12"/>
      <c r="F92" s="12"/>
    </row>
    <row r="93" spans="5:6" x14ac:dyDescent="0.25">
      <c r="E93" s="12"/>
      <c r="F93" s="12"/>
    </row>
    <row r="94" spans="5:6" x14ac:dyDescent="0.25">
      <c r="E94" s="12"/>
      <c r="F94" s="12"/>
    </row>
    <row r="95" spans="5:6" x14ac:dyDescent="0.25">
      <c r="E95" s="12"/>
      <c r="F95" s="12"/>
    </row>
    <row r="96" spans="5:6" x14ac:dyDescent="0.25">
      <c r="E96" s="12"/>
      <c r="F96" s="12"/>
    </row>
    <row r="97" spans="5:6" x14ac:dyDescent="0.25">
      <c r="E97" s="12"/>
      <c r="F97" s="12"/>
    </row>
    <row r="98" spans="5:6" x14ac:dyDescent="0.25">
      <c r="E98" s="12"/>
      <c r="F98" s="12"/>
    </row>
    <row r="99" spans="5:6" x14ac:dyDescent="0.25">
      <c r="E99" s="12"/>
      <c r="F99" s="12"/>
    </row>
    <row r="100" spans="5:6" x14ac:dyDescent="0.25">
      <c r="E100" s="12"/>
      <c r="F100" s="12"/>
    </row>
    <row r="101" spans="5:6" x14ac:dyDescent="0.25">
      <c r="E101" s="12"/>
      <c r="F101" s="12"/>
    </row>
    <row r="102" spans="5:6" x14ac:dyDescent="0.25">
      <c r="E102" s="12"/>
      <c r="F102" s="12"/>
    </row>
    <row r="103" spans="5:6" x14ac:dyDescent="0.25">
      <c r="E103" s="12"/>
      <c r="F103" s="12"/>
    </row>
    <row r="104" spans="5:6" x14ac:dyDescent="0.25">
      <c r="E104" s="12"/>
      <c r="F104" s="12"/>
    </row>
    <row r="105" spans="5:6" x14ac:dyDescent="0.25">
      <c r="E105" s="12"/>
      <c r="F105" s="12"/>
    </row>
    <row r="106" spans="5:6" x14ac:dyDescent="0.25">
      <c r="E106" s="12"/>
      <c r="F106" s="12"/>
    </row>
    <row r="107" spans="5:6" x14ac:dyDescent="0.25">
      <c r="E107" s="12"/>
      <c r="F107" s="12"/>
    </row>
    <row r="108" spans="5:6" x14ac:dyDescent="0.25">
      <c r="E108" s="12"/>
      <c r="F108" s="12"/>
    </row>
    <row r="109" spans="5:6" x14ac:dyDescent="0.25">
      <c r="E109" s="12"/>
      <c r="F109" s="12"/>
    </row>
    <row r="110" spans="5:6" x14ac:dyDescent="0.25">
      <c r="E110" s="12"/>
      <c r="F110" s="12"/>
    </row>
    <row r="111" spans="5:6" x14ac:dyDescent="0.25">
      <c r="E111" s="12"/>
      <c r="F111" s="12"/>
    </row>
    <row r="112" spans="5:6" x14ac:dyDescent="0.25">
      <c r="E112" s="12"/>
      <c r="F112" s="12"/>
    </row>
    <row r="113" spans="5:6" x14ac:dyDescent="0.25">
      <c r="E113" s="12"/>
      <c r="F113" s="12"/>
    </row>
    <row r="114" spans="5:6" x14ac:dyDescent="0.25">
      <c r="E114" s="12"/>
      <c r="F114" s="12"/>
    </row>
    <row r="115" spans="5:6" x14ac:dyDescent="0.25">
      <c r="E115" s="12"/>
      <c r="F115" s="12"/>
    </row>
    <row r="116" spans="5:6" x14ac:dyDescent="0.25">
      <c r="E116" s="12"/>
      <c r="F116" s="12"/>
    </row>
    <row r="117" spans="5:6" x14ac:dyDescent="0.25">
      <c r="E117" s="12"/>
      <c r="F117" s="12"/>
    </row>
    <row r="118" spans="5:6" x14ac:dyDescent="0.25">
      <c r="E118" s="12"/>
      <c r="F118" s="12"/>
    </row>
    <row r="119" spans="5:6" x14ac:dyDescent="0.25">
      <c r="E119" s="12"/>
      <c r="F119" s="12"/>
    </row>
    <row r="120" spans="5:6" x14ac:dyDescent="0.25">
      <c r="E120" s="12"/>
      <c r="F120" s="12"/>
    </row>
    <row r="121" spans="5:6" x14ac:dyDescent="0.25">
      <c r="E121" s="12"/>
      <c r="F121" s="12"/>
    </row>
    <row r="122" spans="5:6" x14ac:dyDescent="0.25">
      <c r="E122" s="12"/>
      <c r="F122" s="12"/>
    </row>
    <row r="123" spans="5:6" x14ac:dyDescent="0.25">
      <c r="E123" s="12"/>
      <c r="F123" s="12"/>
    </row>
    <row r="124" spans="5:6" x14ac:dyDescent="0.25">
      <c r="E124" s="12"/>
      <c r="F124" s="12"/>
    </row>
    <row r="125" spans="5:6" x14ac:dyDescent="0.25">
      <c r="E125" s="12"/>
      <c r="F125" s="12"/>
    </row>
    <row r="126" spans="5:6" x14ac:dyDescent="0.25">
      <c r="E126" s="12"/>
      <c r="F126" s="12"/>
    </row>
    <row r="127" spans="5:6" x14ac:dyDescent="0.25">
      <c r="E127" s="12"/>
      <c r="F127" s="12"/>
    </row>
    <row r="128" spans="5:6" x14ac:dyDescent="0.25">
      <c r="E128" s="12"/>
      <c r="F128" s="12"/>
    </row>
    <row r="129" spans="5:6" x14ac:dyDescent="0.25">
      <c r="E129" s="12"/>
      <c r="F129" s="12"/>
    </row>
    <row r="130" spans="5:6" x14ac:dyDescent="0.25">
      <c r="E130" s="12"/>
      <c r="F130" s="12"/>
    </row>
    <row r="131" spans="5:6" x14ac:dyDescent="0.25">
      <c r="E131" s="12"/>
      <c r="F131" s="12"/>
    </row>
    <row r="132" spans="5:6" x14ac:dyDescent="0.25">
      <c r="E132" s="12"/>
      <c r="F132" s="12"/>
    </row>
    <row r="133" spans="5:6" x14ac:dyDescent="0.25">
      <c r="E133" s="12"/>
      <c r="F133" s="12"/>
    </row>
    <row r="134" spans="5:6" x14ac:dyDescent="0.25">
      <c r="E134" s="12"/>
      <c r="F134" s="12"/>
    </row>
    <row r="135" spans="5:6" x14ac:dyDescent="0.25">
      <c r="E135" s="12"/>
      <c r="F135" s="12"/>
    </row>
    <row r="136" spans="5:6" x14ac:dyDescent="0.25">
      <c r="E136" s="12"/>
      <c r="F136" s="12"/>
    </row>
    <row r="137" spans="5:6" x14ac:dyDescent="0.25">
      <c r="E137" s="12"/>
      <c r="F137" s="12"/>
    </row>
    <row r="138" spans="5:6" x14ac:dyDescent="0.25">
      <c r="E138" s="12"/>
      <c r="F138" s="12"/>
    </row>
    <row r="139" spans="5:6" x14ac:dyDescent="0.25">
      <c r="E139" s="12"/>
      <c r="F139" s="12"/>
    </row>
    <row r="140" spans="5:6" x14ac:dyDescent="0.25">
      <c r="E140" s="12"/>
      <c r="F140" s="12"/>
    </row>
    <row r="141" spans="5:6" x14ac:dyDescent="0.25">
      <c r="E141" s="12"/>
      <c r="F141" s="12"/>
    </row>
    <row r="142" spans="5:6" x14ac:dyDescent="0.25">
      <c r="E142" s="12"/>
      <c r="F142" s="12"/>
    </row>
    <row r="143" spans="5:6" x14ac:dyDescent="0.25">
      <c r="E143" s="12"/>
      <c r="F143" s="12"/>
    </row>
    <row r="144" spans="5:6" x14ac:dyDescent="0.25">
      <c r="E144" s="12"/>
      <c r="F144" s="12"/>
    </row>
    <row r="145" spans="5:6" x14ac:dyDescent="0.25">
      <c r="E145" s="12"/>
      <c r="F145" s="12"/>
    </row>
    <row r="146" spans="5:6" x14ac:dyDescent="0.25">
      <c r="E146" s="12"/>
      <c r="F146" s="12"/>
    </row>
    <row r="147" spans="5:6" x14ac:dyDescent="0.25">
      <c r="E147" s="12"/>
      <c r="F147" s="12"/>
    </row>
    <row r="148" spans="5:6" x14ac:dyDescent="0.25">
      <c r="E148" s="12"/>
      <c r="F148" s="12"/>
    </row>
    <row r="149" spans="5:6" x14ac:dyDescent="0.25">
      <c r="E149" s="12"/>
      <c r="F149" s="12"/>
    </row>
    <row r="150" spans="5:6" x14ac:dyDescent="0.25">
      <c r="E150" s="12"/>
      <c r="F150" s="12"/>
    </row>
    <row r="151" spans="5:6" x14ac:dyDescent="0.25">
      <c r="E151" s="12"/>
      <c r="F151" s="12"/>
    </row>
    <row r="152" spans="5:6" x14ac:dyDescent="0.25">
      <c r="E152" s="12"/>
      <c r="F152" s="12"/>
    </row>
    <row r="153" spans="5:6" x14ac:dyDescent="0.25">
      <c r="E153" s="12"/>
      <c r="F153" s="12"/>
    </row>
    <row r="154" spans="5:6" x14ac:dyDescent="0.25">
      <c r="E154" s="12"/>
      <c r="F154" s="12"/>
    </row>
    <row r="155" spans="5:6" x14ac:dyDescent="0.25">
      <c r="E155" s="12"/>
      <c r="F155" s="12"/>
    </row>
    <row r="156" spans="5:6" x14ac:dyDescent="0.25">
      <c r="E156" s="12"/>
      <c r="F156" s="12"/>
    </row>
    <row r="157" spans="5:6" x14ac:dyDescent="0.25">
      <c r="E157" s="12"/>
      <c r="F157" s="12"/>
    </row>
    <row r="158" spans="5:6" x14ac:dyDescent="0.25">
      <c r="E158" s="12"/>
      <c r="F158" s="12"/>
    </row>
    <row r="159" spans="5:6" x14ac:dyDescent="0.25">
      <c r="E159" s="12"/>
      <c r="F159" s="12"/>
    </row>
    <row r="160" spans="5:6" x14ac:dyDescent="0.25">
      <c r="E160" s="12"/>
      <c r="F160" s="12"/>
    </row>
    <row r="161" spans="5:6" x14ac:dyDescent="0.25">
      <c r="E161" s="12"/>
      <c r="F161" s="12"/>
    </row>
    <row r="162" spans="5:6" x14ac:dyDescent="0.25">
      <c r="E162" s="12"/>
      <c r="F162" s="12"/>
    </row>
    <row r="163" spans="5:6" x14ac:dyDescent="0.25">
      <c r="E163" s="12"/>
      <c r="F163" s="12"/>
    </row>
    <row r="164" spans="5:6" x14ac:dyDescent="0.25">
      <c r="E164" s="12"/>
      <c r="F164" s="12"/>
    </row>
    <row r="165" spans="5:6" x14ac:dyDescent="0.25">
      <c r="E165" s="12"/>
      <c r="F165" s="12"/>
    </row>
    <row r="166" spans="5:6" x14ac:dyDescent="0.25">
      <c r="E166" s="12"/>
      <c r="F166" s="12"/>
    </row>
    <row r="167" spans="5:6" x14ac:dyDescent="0.25">
      <c r="E167" s="12"/>
      <c r="F167" s="12"/>
    </row>
    <row r="168" spans="5:6" x14ac:dyDescent="0.25">
      <c r="E168" s="12"/>
      <c r="F168" s="12"/>
    </row>
    <row r="169" spans="5:6" x14ac:dyDescent="0.25">
      <c r="E169" s="12"/>
      <c r="F169" s="12"/>
    </row>
    <row r="170" spans="5:6" x14ac:dyDescent="0.25">
      <c r="E170" s="12"/>
      <c r="F170" s="12"/>
    </row>
    <row r="171" spans="5:6" x14ac:dyDescent="0.25">
      <c r="E171" s="12"/>
      <c r="F171" s="12"/>
    </row>
    <row r="172" spans="5:6" x14ac:dyDescent="0.25">
      <c r="E172" s="12"/>
      <c r="F172" s="12"/>
    </row>
    <row r="173" spans="5:6" x14ac:dyDescent="0.25">
      <c r="E173" s="12"/>
      <c r="F173" s="12"/>
    </row>
    <row r="174" spans="5:6" x14ac:dyDescent="0.25">
      <c r="E174" s="12"/>
      <c r="F174" s="12"/>
    </row>
    <row r="175" spans="5:6" x14ac:dyDescent="0.25">
      <c r="E175" s="12"/>
      <c r="F175" s="12"/>
    </row>
    <row r="176" spans="5:6" x14ac:dyDescent="0.25">
      <c r="E176" s="12"/>
      <c r="F176" s="12"/>
    </row>
    <row r="177" spans="5:6" x14ac:dyDescent="0.25">
      <c r="E177" s="12"/>
      <c r="F177" s="12"/>
    </row>
    <row r="178" spans="5:6" x14ac:dyDescent="0.25">
      <c r="E178" s="12"/>
      <c r="F178" s="12"/>
    </row>
    <row r="179" spans="5:6" x14ac:dyDescent="0.25">
      <c r="E179" s="12"/>
      <c r="F179" s="12"/>
    </row>
    <row r="180" spans="5:6" x14ac:dyDescent="0.25">
      <c r="E180" s="12"/>
      <c r="F180" s="12"/>
    </row>
    <row r="181" spans="5:6" x14ac:dyDescent="0.25">
      <c r="E181" s="12"/>
      <c r="F181" s="12"/>
    </row>
    <row r="182" spans="5:6" x14ac:dyDescent="0.25">
      <c r="E182" s="12"/>
      <c r="F182" s="12"/>
    </row>
    <row r="183" spans="5:6" x14ac:dyDescent="0.25">
      <c r="E183" s="12"/>
      <c r="F183" s="12"/>
    </row>
    <row r="184" spans="5:6" x14ac:dyDescent="0.25">
      <c r="E184" s="12"/>
      <c r="F184" s="12"/>
    </row>
    <row r="185" spans="5:6" x14ac:dyDescent="0.25">
      <c r="E185" s="12"/>
      <c r="F185" s="12"/>
    </row>
    <row r="186" spans="5:6" x14ac:dyDescent="0.25">
      <c r="E186" s="12"/>
      <c r="F186" s="12"/>
    </row>
    <row r="187" spans="5:6" x14ac:dyDescent="0.25">
      <c r="E187" s="12"/>
      <c r="F187" s="12"/>
    </row>
    <row r="188" spans="5:6" x14ac:dyDescent="0.25">
      <c r="E188" s="12"/>
      <c r="F188" s="12"/>
    </row>
    <row r="189" spans="5:6" x14ac:dyDescent="0.25">
      <c r="E189" s="12"/>
      <c r="F189" s="12"/>
    </row>
    <row r="190" spans="5:6" x14ac:dyDescent="0.25">
      <c r="E190" s="12"/>
      <c r="F190" s="12"/>
    </row>
    <row r="191" spans="5:6" x14ac:dyDescent="0.25">
      <c r="E191" s="12"/>
      <c r="F191" s="12"/>
    </row>
    <row r="192" spans="5:6" x14ac:dyDescent="0.25">
      <c r="E192" s="12"/>
      <c r="F192" s="12"/>
    </row>
    <row r="193" spans="5:6" x14ac:dyDescent="0.25">
      <c r="E193" s="12"/>
      <c r="F193" s="12"/>
    </row>
    <row r="194" spans="5:6" x14ac:dyDescent="0.25">
      <c r="E194" s="12"/>
      <c r="F194" s="12"/>
    </row>
    <row r="195" spans="5:6" x14ac:dyDescent="0.25">
      <c r="E195" s="12"/>
      <c r="F195" s="12"/>
    </row>
    <row r="196" spans="5:6" x14ac:dyDescent="0.25">
      <c r="E196" s="12"/>
      <c r="F196" s="12"/>
    </row>
    <row r="197" spans="5:6" x14ac:dyDescent="0.25">
      <c r="E197" s="12"/>
      <c r="F197" s="12"/>
    </row>
    <row r="198" spans="5:6" x14ac:dyDescent="0.25">
      <c r="E198" s="12"/>
      <c r="F198" s="12"/>
    </row>
    <row r="199" spans="5:6" x14ac:dyDescent="0.25">
      <c r="E199" s="12"/>
      <c r="F199" s="12"/>
    </row>
    <row r="200" spans="5:6" x14ac:dyDescent="0.25">
      <c r="E200" s="12"/>
      <c r="F200" s="12"/>
    </row>
    <row r="201" spans="5:6" x14ac:dyDescent="0.25">
      <c r="E201" s="12"/>
      <c r="F201" s="12"/>
    </row>
    <row r="202" spans="5:6" x14ac:dyDescent="0.25">
      <c r="E202" s="12"/>
      <c r="F202" s="12"/>
    </row>
    <row r="203" spans="5:6" x14ac:dyDescent="0.25">
      <c r="E203" s="12"/>
      <c r="F203" s="12"/>
    </row>
    <row r="204" spans="5:6" x14ac:dyDescent="0.25">
      <c r="E204" s="12"/>
      <c r="F204" s="12"/>
    </row>
    <row r="205" spans="5:6" x14ac:dyDescent="0.25">
      <c r="E205" s="12"/>
      <c r="F205" s="12"/>
    </row>
    <row r="206" spans="5:6" x14ac:dyDescent="0.25">
      <c r="E206" s="12"/>
      <c r="F206" s="12"/>
    </row>
    <row r="207" spans="5:6" x14ac:dyDescent="0.25">
      <c r="E207" s="12"/>
      <c r="F207" s="12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zoomScaleNormal="100" workbookViewId="0">
      <pane ySplit="7" topLeftCell="A8" activePane="bottomLeft" state="frozen"/>
      <selection pane="bottomLeft" activeCell="A3" sqref="A3"/>
    </sheetView>
  </sheetViews>
  <sheetFormatPr defaultColWidth="9.109375" defaultRowHeight="13.2" x14ac:dyDescent="0.25"/>
  <cols>
    <col min="1" max="1" width="10.109375" style="2" bestFit="1" customWidth="1"/>
    <col min="2" max="2" width="9.5546875" customWidth="1"/>
    <col min="3" max="3" width="22.5546875" style="1" customWidth="1"/>
    <col min="4" max="4" width="10.109375" style="1" bestFit="1" customWidth="1"/>
    <col min="5" max="5" width="1.33203125" style="13" customWidth="1"/>
    <col min="6" max="6" width="13.6640625" style="13" customWidth="1"/>
    <col min="7" max="7" width="11.33203125" style="13" customWidth="1"/>
    <col min="8" max="9" width="8.109375" style="13" customWidth="1"/>
    <col min="10" max="10" width="9.5546875" style="13" bestFit="1" customWidth="1"/>
    <col min="11" max="11" width="0.6640625" style="13" customWidth="1"/>
    <col min="12" max="12" width="9.44140625" style="13" bestFit="1" customWidth="1"/>
    <col min="13" max="13" width="0.44140625" style="13" customWidth="1"/>
    <col min="14" max="14" width="9.44140625" style="13" bestFit="1" customWidth="1"/>
    <col min="15" max="15" width="9.33203125" style="1" bestFit="1" customWidth="1"/>
    <col min="16" max="16384" width="9.109375" style="1"/>
  </cols>
  <sheetData>
    <row r="1" spans="1:18" x14ac:dyDescent="0.25">
      <c r="A1" s="36" t="s">
        <v>0</v>
      </c>
      <c r="B1" s="35"/>
      <c r="F1" s="12">
        <v>63373487</v>
      </c>
    </row>
    <row r="2" spans="1:18" x14ac:dyDescent="0.25">
      <c r="A2" s="36" t="s">
        <v>30</v>
      </c>
      <c r="B2" s="35"/>
      <c r="F2" s="13" t="s">
        <v>31</v>
      </c>
    </row>
    <row r="3" spans="1:18" x14ac:dyDescent="0.25">
      <c r="A3" s="36" t="s">
        <v>272</v>
      </c>
      <c r="B3" s="35"/>
      <c r="F3" s="23" t="s">
        <v>32</v>
      </c>
    </row>
    <row r="6" spans="1:18" x14ac:dyDescent="0.25">
      <c r="A6" s="15" t="s">
        <v>33</v>
      </c>
      <c r="B6" s="25"/>
      <c r="C6" s="1" t="s">
        <v>34</v>
      </c>
      <c r="F6" s="23" t="s">
        <v>3</v>
      </c>
      <c r="G6" s="23" t="s">
        <v>4</v>
      </c>
      <c r="H6" s="23"/>
      <c r="I6" s="23"/>
      <c r="J6" s="13" t="s">
        <v>9</v>
      </c>
    </row>
    <row r="7" spans="1:18" x14ac:dyDescent="0.25">
      <c r="G7" s="23" t="s">
        <v>60</v>
      </c>
      <c r="H7" s="23" t="s">
        <v>120</v>
      </c>
      <c r="I7" s="23"/>
      <c r="N7" s="13">
        <v>150</v>
      </c>
    </row>
    <row r="8" spans="1:18" x14ac:dyDescent="0.25">
      <c r="A8" s="15" t="s">
        <v>151</v>
      </c>
      <c r="B8" s="25">
        <v>1</v>
      </c>
      <c r="C8" s="55" t="s">
        <v>63</v>
      </c>
      <c r="D8" s="57">
        <f>SUM(E8:I8)</f>
        <v>250</v>
      </c>
      <c r="F8" s="13">
        <v>250</v>
      </c>
      <c r="J8" s="13">
        <f t="shared" ref="J8:J24" si="0">SUM(E8:I8)</f>
        <v>250</v>
      </c>
      <c r="N8" s="13">
        <v>250</v>
      </c>
      <c r="P8" s="1">
        <f>N7+N8-O8</f>
        <v>400</v>
      </c>
    </row>
    <row r="9" spans="1:18" x14ac:dyDescent="0.25">
      <c r="A9" s="15" t="s">
        <v>200</v>
      </c>
      <c r="B9" s="25">
        <v>2</v>
      </c>
      <c r="C9" s="55" t="s">
        <v>239</v>
      </c>
      <c r="D9" s="57">
        <f t="shared" ref="D9:D24" si="1">SUM(E9:I9)</f>
        <v>12</v>
      </c>
      <c r="F9" s="13">
        <v>12</v>
      </c>
      <c r="J9" s="13">
        <f t="shared" si="0"/>
        <v>12</v>
      </c>
      <c r="N9" s="13">
        <v>12</v>
      </c>
      <c r="P9" s="1">
        <f t="shared" ref="P9:P19" si="2">P8+N9-O9</f>
        <v>412</v>
      </c>
    </row>
    <row r="10" spans="1:18" x14ac:dyDescent="0.25">
      <c r="A10" s="15" t="s">
        <v>201</v>
      </c>
      <c r="B10" s="25">
        <v>3</v>
      </c>
      <c r="C10" s="55" t="s">
        <v>240</v>
      </c>
      <c r="D10" s="57">
        <f t="shared" si="1"/>
        <v>-12</v>
      </c>
      <c r="F10" s="23">
        <v>-12</v>
      </c>
      <c r="J10" s="13">
        <f t="shared" si="0"/>
        <v>-12</v>
      </c>
      <c r="L10" s="29"/>
      <c r="M10" s="22"/>
      <c r="N10" s="16">
        <v>0</v>
      </c>
      <c r="O10" s="1">
        <v>412</v>
      </c>
      <c r="P10" s="1">
        <f t="shared" si="2"/>
        <v>0</v>
      </c>
    </row>
    <row r="11" spans="1:18" x14ac:dyDescent="0.25">
      <c r="A11" s="26">
        <v>45499</v>
      </c>
      <c r="B11" s="25">
        <v>4</v>
      </c>
      <c r="C11" s="55" t="s">
        <v>237</v>
      </c>
      <c r="D11" s="57">
        <f t="shared" si="1"/>
        <v>80</v>
      </c>
      <c r="F11" s="13">
        <f>100-20</f>
        <v>80</v>
      </c>
      <c r="J11" s="13">
        <f t="shared" si="0"/>
        <v>80</v>
      </c>
      <c r="L11" s="30"/>
      <c r="N11" s="17">
        <v>100</v>
      </c>
      <c r="O11" s="1">
        <v>20</v>
      </c>
      <c r="P11" s="1">
        <f t="shared" si="2"/>
        <v>80</v>
      </c>
      <c r="R11" s="1">
        <v>3662.5</v>
      </c>
    </row>
    <row r="12" spans="1:18" x14ac:dyDescent="0.25">
      <c r="A12" s="26">
        <v>45530</v>
      </c>
      <c r="B12" s="25">
        <v>5</v>
      </c>
      <c r="C12" s="55" t="s">
        <v>238</v>
      </c>
      <c r="D12" s="57">
        <f t="shared" si="1"/>
        <v>155</v>
      </c>
      <c r="F12" s="13">
        <v>115</v>
      </c>
      <c r="G12" s="13">
        <v>40</v>
      </c>
      <c r="I12" s="23"/>
      <c r="J12" s="13">
        <f t="shared" si="0"/>
        <v>155</v>
      </c>
      <c r="L12" s="30"/>
      <c r="N12" s="17">
        <v>175</v>
      </c>
      <c r="O12" s="1">
        <v>20</v>
      </c>
      <c r="P12" s="1">
        <f t="shared" si="2"/>
        <v>235</v>
      </c>
      <c r="R12" s="1">
        <v>260</v>
      </c>
    </row>
    <row r="13" spans="1:18" x14ac:dyDescent="0.25">
      <c r="A13" s="26">
        <v>45561</v>
      </c>
      <c r="B13" s="25">
        <v>6</v>
      </c>
      <c r="C13" s="55" t="s">
        <v>63</v>
      </c>
      <c r="D13" s="57">
        <f t="shared" si="1"/>
        <v>905</v>
      </c>
      <c r="F13" s="13">
        <v>805</v>
      </c>
      <c r="G13" s="13">
        <v>100</v>
      </c>
      <c r="J13" s="13">
        <f t="shared" si="0"/>
        <v>905</v>
      </c>
      <c r="L13" s="30"/>
      <c r="N13" s="17">
        <v>905</v>
      </c>
      <c r="O13" s="1">
        <v>140</v>
      </c>
      <c r="P13" s="1">
        <f t="shared" si="2"/>
        <v>1000</v>
      </c>
      <c r="R13" s="1">
        <v>500</v>
      </c>
    </row>
    <row r="14" spans="1:18" x14ac:dyDescent="0.25">
      <c r="A14" s="26">
        <v>45591</v>
      </c>
      <c r="B14" s="25">
        <v>7</v>
      </c>
      <c r="C14" s="55" t="s">
        <v>245</v>
      </c>
      <c r="D14" s="57">
        <f>SUM(E14:I14)</f>
        <v>920</v>
      </c>
      <c r="F14" s="13">
        <v>500</v>
      </c>
      <c r="G14" s="3">
        <v>120</v>
      </c>
      <c r="H14" s="5">
        <v>300</v>
      </c>
      <c r="I14" s="3"/>
      <c r="J14" s="13">
        <f t="shared" si="0"/>
        <v>920</v>
      </c>
      <c r="L14" s="30"/>
      <c r="N14" s="105">
        <v>1400</v>
      </c>
      <c r="O14" s="1">
        <v>1360</v>
      </c>
      <c r="P14" s="1">
        <f t="shared" si="2"/>
        <v>1040</v>
      </c>
      <c r="R14" s="1">
        <f>SUM(R11:R13)</f>
        <v>4422.5</v>
      </c>
    </row>
    <row r="15" spans="1:18" x14ac:dyDescent="0.25">
      <c r="A15" s="26">
        <v>45621</v>
      </c>
      <c r="B15" s="25">
        <v>8</v>
      </c>
      <c r="C15" s="55" t="s">
        <v>242</v>
      </c>
      <c r="D15" s="57">
        <f t="shared" si="1"/>
        <v>200</v>
      </c>
      <c r="F15" s="13">
        <v>0</v>
      </c>
      <c r="H15" s="13">
        <v>200</v>
      </c>
      <c r="J15" s="13">
        <f t="shared" si="0"/>
        <v>200</v>
      </c>
      <c r="L15" s="30"/>
      <c r="N15" s="17">
        <v>200</v>
      </c>
      <c r="O15" s="1">
        <v>1240</v>
      </c>
      <c r="P15" s="1">
        <f t="shared" si="2"/>
        <v>0</v>
      </c>
    </row>
    <row r="16" spans="1:18" x14ac:dyDescent="0.25">
      <c r="A16" s="26">
        <v>45650</v>
      </c>
      <c r="B16" s="25">
        <v>9</v>
      </c>
      <c r="C16" s="55" t="s">
        <v>63</v>
      </c>
      <c r="D16" s="57">
        <f t="shared" si="1"/>
        <v>200</v>
      </c>
      <c r="F16" s="13">
        <v>200</v>
      </c>
      <c r="G16" s="24"/>
      <c r="H16" s="24"/>
      <c r="J16" s="13">
        <f t="shared" si="0"/>
        <v>200</v>
      </c>
      <c r="L16" s="34"/>
      <c r="N16" s="17">
        <v>200</v>
      </c>
      <c r="O16" s="1">
        <v>0</v>
      </c>
      <c r="P16" s="1">
        <f t="shared" si="2"/>
        <v>200</v>
      </c>
    </row>
    <row r="17" spans="1:16" x14ac:dyDescent="0.25">
      <c r="A17" s="26">
        <v>45681</v>
      </c>
      <c r="B17" s="25">
        <v>10</v>
      </c>
      <c r="C17" s="55" t="s">
        <v>241</v>
      </c>
      <c r="D17" s="57">
        <f t="shared" si="1"/>
        <v>552.5</v>
      </c>
      <c r="F17" s="13">
        <f>597.5-45</f>
        <v>552.5</v>
      </c>
      <c r="J17" s="13">
        <f t="shared" si="0"/>
        <v>552.5</v>
      </c>
      <c r="L17" s="34"/>
      <c r="N17" s="17">
        <v>597.5</v>
      </c>
      <c r="O17" s="1">
        <v>45</v>
      </c>
      <c r="P17" s="1">
        <f t="shared" si="2"/>
        <v>752.5</v>
      </c>
    </row>
    <row r="18" spans="1:16" x14ac:dyDescent="0.25">
      <c r="A18" s="26">
        <v>45714</v>
      </c>
      <c r="B18" s="33">
        <v>11</v>
      </c>
      <c r="C18" s="55" t="s">
        <v>244</v>
      </c>
      <c r="D18" s="57">
        <f t="shared" si="1"/>
        <v>860</v>
      </c>
      <c r="F18" s="13">
        <v>860</v>
      </c>
      <c r="J18" s="13">
        <f t="shared" si="0"/>
        <v>860</v>
      </c>
      <c r="L18" s="30"/>
      <c r="N18" s="17">
        <v>920</v>
      </c>
      <c r="O18" s="1">
        <v>1032.5</v>
      </c>
      <c r="P18" s="1">
        <f t="shared" si="2"/>
        <v>640</v>
      </c>
    </row>
    <row r="19" spans="1:16" x14ac:dyDescent="0.25">
      <c r="A19" s="26">
        <v>45739</v>
      </c>
      <c r="B19" s="25">
        <v>12</v>
      </c>
      <c r="C19" s="55" t="s">
        <v>243</v>
      </c>
      <c r="D19" s="57">
        <f t="shared" si="1"/>
        <v>300</v>
      </c>
      <c r="F19" s="13">
        <v>300</v>
      </c>
      <c r="J19" s="13">
        <f t="shared" si="0"/>
        <v>300</v>
      </c>
      <c r="L19" s="30"/>
      <c r="N19" s="105">
        <v>300</v>
      </c>
      <c r="O19" s="1">
        <v>940</v>
      </c>
      <c r="P19" s="1">
        <f t="shared" si="2"/>
        <v>0</v>
      </c>
    </row>
    <row r="20" spans="1:16" x14ac:dyDescent="0.25">
      <c r="A20" s="26"/>
      <c r="C20" s="55"/>
      <c r="D20" s="57">
        <f t="shared" si="1"/>
        <v>0</v>
      </c>
      <c r="J20" s="13">
        <f t="shared" si="0"/>
        <v>0</v>
      </c>
      <c r="L20" s="30"/>
      <c r="N20" s="31"/>
    </row>
    <row r="21" spans="1:16" x14ac:dyDescent="0.25">
      <c r="A21" s="26"/>
      <c r="C21" s="55"/>
      <c r="D21" s="57">
        <f t="shared" si="1"/>
        <v>0</v>
      </c>
      <c r="J21" s="13">
        <f t="shared" si="0"/>
        <v>0</v>
      </c>
      <c r="L21" s="30"/>
      <c r="N21" s="17"/>
    </row>
    <row r="22" spans="1:16" x14ac:dyDescent="0.25">
      <c r="A22" s="26"/>
      <c r="C22" s="55"/>
      <c r="D22" s="57">
        <f t="shared" si="1"/>
        <v>0</v>
      </c>
      <c r="J22" s="13">
        <f t="shared" si="0"/>
        <v>0</v>
      </c>
      <c r="L22" s="30"/>
      <c r="N22" s="17"/>
    </row>
    <row r="23" spans="1:16" x14ac:dyDescent="0.25">
      <c r="A23" s="26"/>
      <c r="C23" s="55"/>
      <c r="D23" s="57">
        <f t="shared" si="1"/>
        <v>0</v>
      </c>
      <c r="J23" s="13">
        <f t="shared" si="0"/>
        <v>0</v>
      </c>
      <c r="L23" s="30"/>
      <c r="N23" s="17"/>
    </row>
    <row r="24" spans="1:16" x14ac:dyDescent="0.25">
      <c r="A24" s="26"/>
      <c r="C24" s="55"/>
      <c r="D24" s="57">
        <f t="shared" si="1"/>
        <v>0</v>
      </c>
      <c r="J24" s="13">
        <f t="shared" si="0"/>
        <v>0</v>
      </c>
      <c r="L24" s="30"/>
      <c r="N24" s="17"/>
    </row>
    <row r="25" spans="1:16" ht="13.8" thickBot="1" x14ac:dyDescent="0.3">
      <c r="D25" s="14">
        <f t="shared" ref="D25:K25" si="3">SUM(D8:D24)</f>
        <v>4422.5</v>
      </c>
      <c r="E25" s="14">
        <f t="shared" si="3"/>
        <v>0</v>
      </c>
      <c r="F25" s="88">
        <f t="shared" si="3"/>
        <v>3662.5</v>
      </c>
      <c r="G25" s="88">
        <f t="shared" si="3"/>
        <v>260</v>
      </c>
      <c r="H25" s="88">
        <f t="shared" si="3"/>
        <v>500</v>
      </c>
      <c r="I25" s="88">
        <f t="shared" si="3"/>
        <v>0</v>
      </c>
      <c r="J25" s="14">
        <f t="shared" si="3"/>
        <v>4422.5</v>
      </c>
      <c r="K25" s="14">
        <f t="shared" si="3"/>
        <v>0</v>
      </c>
      <c r="L25" s="14"/>
      <c r="N25" s="14">
        <f>SUM(N7:N24)</f>
        <v>5209.5</v>
      </c>
      <c r="O25" s="14">
        <f>SUM(O7:O24)</f>
        <v>5209.5</v>
      </c>
    </row>
    <row r="26" spans="1:16" ht="13.8" thickTop="1" x14ac:dyDescent="0.25">
      <c r="C26" s="55"/>
      <c r="D26" s="1">
        <f>SUM(F25:I25)</f>
        <v>4422.5</v>
      </c>
      <c r="G26" s="23"/>
      <c r="O26" s="1">
        <f>O25-N25</f>
        <v>0</v>
      </c>
    </row>
    <row r="27" spans="1:16" x14ac:dyDescent="0.25">
      <c r="G27" s="23"/>
    </row>
    <row r="28" spans="1:16" x14ac:dyDescent="0.25">
      <c r="G28" s="23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1"/>
  <sheetViews>
    <sheetView topLeftCell="A10" zoomScaleNormal="100" workbookViewId="0">
      <selection activeCell="E15" sqref="E15:G15"/>
    </sheetView>
  </sheetViews>
  <sheetFormatPr defaultRowHeight="13.2" x14ac:dyDescent="0.25"/>
  <cols>
    <col min="1" max="1" width="10.109375" bestFit="1" customWidth="1"/>
    <col min="2" max="2" width="10.33203125" customWidth="1"/>
    <col min="3" max="3" width="24.33203125" customWidth="1"/>
    <col min="4" max="4" width="3" bestFit="1" customWidth="1"/>
    <col min="5" max="5" width="10" style="3" customWidth="1"/>
    <col min="6" max="6" width="1.44140625" style="3" hidden="1" customWidth="1"/>
    <col min="7" max="7" width="12.33203125" style="27" bestFit="1" customWidth="1"/>
    <col min="8" max="8" width="1.33203125" style="3" customWidth="1"/>
    <col min="9" max="9" width="9.109375" style="3" customWidth="1"/>
    <col min="10" max="10" width="10.33203125" style="51" bestFit="1" customWidth="1"/>
  </cols>
  <sheetData>
    <row r="1" spans="1:12" x14ac:dyDescent="0.25">
      <c r="A1" s="25"/>
    </row>
    <row r="3" spans="1:12" x14ac:dyDescent="0.25">
      <c r="A3" s="7" t="str">
        <f>'1. Barclays Payments 400993654 '!A1</f>
        <v>Essex Contract Bridge Association</v>
      </c>
      <c r="B3" s="7"/>
      <c r="C3" s="7"/>
    </row>
    <row r="4" spans="1:12" x14ac:dyDescent="0.25">
      <c r="A4" s="7" t="s">
        <v>39</v>
      </c>
      <c r="B4" s="7"/>
      <c r="C4" s="7">
        <v>63373487</v>
      </c>
    </row>
    <row r="5" spans="1:12" x14ac:dyDescent="0.25">
      <c r="A5" s="6"/>
      <c r="B5" s="6" t="str">
        <f>'1. Barclays Payments 400993654 '!A3</f>
        <v>For the year ending 31st March 2025</v>
      </c>
      <c r="C5" s="7"/>
    </row>
    <row r="7" spans="1:12" x14ac:dyDescent="0.25">
      <c r="G7" s="25" t="s">
        <v>40</v>
      </c>
      <c r="I7" s="51">
        <v>150</v>
      </c>
    </row>
    <row r="8" spans="1:12" x14ac:dyDescent="0.25">
      <c r="G8" s="25"/>
      <c r="I8" s="51"/>
    </row>
    <row r="9" spans="1:12" x14ac:dyDescent="0.25">
      <c r="B9" t="s">
        <v>41</v>
      </c>
      <c r="C9" t="s">
        <v>42</v>
      </c>
      <c r="D9" t="s">
        <v>43</v>
      </c>
      <c r="E9" s="3">
        <f>I14</f>
        <v>150</v>
      </c>
      <c r="G9" s="25" t="s">
        <v>61</v>
      </c>
      <c r="I9" s="52"/>
    </row>
    <row r="10" spans="1:12" x14ac:dyDescent="0.25">
      <c r="B10" t="s">
        <v>104</v>
      </c>
      <c r="I10" s="51">
        <f>SUM(I7:I9)</f>
        <v>150</v>
      </c>
    </row>
    <row r="11" spans="1:12" x14ac:dyDescent="0.25">
      <c r="I11" s="51"/>
    </row>
    <row r="12" spans="1:12" x14ac:dyDescent="0.25">
      <c r="I12" s="51"/>
    </row>
    <row r="13" spans="1:12" x14ac:dyDescent="0.25">
      <c r="B13" s="25" t="s">
        <v>63</v>
      </c>
      <c r="E13" s="3">
        <f>'4. Bank Receipts 63373487'!D25</f>
        <v>4422.5</v>
      </c>
      <c r="I13" s="51"/>
    </row>
    <row r="14" spans="1:12" ht="13.8" thickBot="1" x14ac:dyDescent="0.3">
      <c r="B14" s="25" t="s">
        <v>63</v>
      </c>
      <c r="C14" s="25"/>
      <c r="I14" s="53">
        <f>SUM(I10:I12)</f>
        <v>150</v>
      </c>
    </row>
    <row r="15" spans="1:12" ht="13.8" thickTop="1" x14ac:dyDescent="0.25">
      <c r="A15" s="26">
        <v>45449</v>
      </c>
      <c r="B15" s="25" t="s">
        <v>152</v>
      </c>
      <c r="C15" s="26"/>
      <c r="G15" s="9">
        <v>150</v>
      </c>
      <c r="K15" s="3"/>
    </row>
    <row r="16" spans="1:12" x14ac:dyDescent="0.25">
      <c r="A16" s="66">
        <v>45449</v>
      </c>
      <c r="B16" s="66" t="s">
        <v>152</v>
      </c>
      <c r="C16" s="66"/>
      <c r="G16" s="9">
        <v>250</v>
      </c>
      <c r="K16" s="3"/>
      <c r="L16" s="3"/>
    </row>
    <row r="17" spans="1:11" x14ac:dyDescent="0.25">
      <c r="A17" s="66">
        <v>45537</v>
      </c>
      <c r="B17" s="66" t="s">
        <v>152</v>
      </c>
      <c r="C17" s="26"/>
      <c r="G17" s="9">
        <v>140</v>
      </c>
      <c r="K17" s="3"/>
    </row>
    <row r="18" spans="1:11" x14ac:dyDescent="0.25">
      <c r="A18" s="66">
        <v>45566</v>
      </c>
      <c r="B18" s="66" t="s">
        <v>152</v>
      </c>
      <c r="C18" s="66"/>
      <c r="G18" s="9">
        <v>900</v>
      </c>
      <c r="K18" s="3"/>
    </row>
    <row r="19" spans="1:11" x14ac:dyDescent="0.25">
      <c r="A19" s="66">
        <v>45600</v>
      </c>
      <c r="B19" s="66" t="s">
        <v>152</v>
      </c>
      <c r="C19" s="66"/>
      <c r="G19" s="9">
        <v>440</v>
      </c>
      <c r="K19" s="3"/>
    </row>
    <row r="20" spans="1:11" x14ac:dyDescent="0.25">
      <c r="A20" s="66">
        <v>45600</v>
      </c>
      <c r="B20" s="66" t="s">
        <v>152</v>
      </c>
      <c r="C20" s="66"/>
      <c r="G20" s="9">
        <v>260</v>
      </c>
      <c r="K20" s="3"/>
    </row>
    <row r="21" spans="1:11" x14ac:dyDescent="0.25">
      <c r="A21" s="66">
        <v>45614</v>
      </c>
      <c r="B21" s="66" t="s">
        <v>152</v>
      </c>
      <c r="C21" s="66"/>
      <c r="G21" s="9">
        <v>500</v>
      </c>
      <c r="K21" s="3"/>
    </row>
    <row r="22" spans="1:11" x14ac:dyDescent="0.25">
      <c r="A22" s="66">
        <v>45699</v>
      </c>
      <c r="B22" s="66" t="s">
        <v>152</v>
      </c>
      <c r="C22" s="66"/>
      <c r="G22" s="9">
        <v>242.5</v>
      </c>
      <c r="K22" s="3"/>
    </row>
    <row r="23" spans="1:11" x14ac:dyDescent="0.25">
      <c r="A23" s="66">
        <v>45699</v>
      </c>
      <c r="B23" s="66" t="s">
        <v>152</v>
      </c>
      <c r="C23" s="66"/>
      <c r="G23" s="9">
        <v>750</v>
      </c>
      <c r="K23" s="3"/>
    </row>
    <row r="24" spans="1:11" x14ac:dyDescent="0.25">
      <c r="A24" s="66">
        <v>45739</v>
      </c>
      <c r="B24" s="66" t="s">
        <v>152</v>
      </c>
      <c r="C24" s="66"/>
      <c r="G24" s="9">
        <v>940</v>
      </c>
      <c r="I24" s="3">
        <f>SUM(G15:G24)</f>
        <v>4572.5</v>
      </c>
      <c r="J24" s="51">
        <f>I24-260</f>
        <v>4312.5</v>
      </c>
      <c r="K24" s="3"/>
    </row>
    <row r="25" spans="1:11" x14ac:dyDescent="0.25">
      <c r="A25" s="66"/>
      <c r="B25" s="66"/>
      <c r="C25" s="66"/>
      <c r="K25" s="3"/>
    </row>
    <row r="26" spans="1:11" x14ac:dyDescent="0.25">
      <c r="B26" s="25"/>
      <c r="K26" s="3"/>
    </row>
    <row r="27" spans="1:11" x14ac:dyDescent="0.25">
      <c r="B27" t="s">
        <v>41</v>
      </c>
      <c r="C27" t="s">
        <v>42</v>
      </c>
      <c r="D27" t="s">
        <v>51</v>
      </c>
      <c r="G27" s="27">
        <f>G53</f>
        <v>0</v>
      </c>
      <c r="K27" s="3"/>
    </row>
    <row r="28" spans="1:11" x14ac:dyDescent="0.25">
      <c r="K28" s="3"/>
    </row>
    <row r="30" spans="1:11" ht="13.8" thickBot="1" x14ac:dyDescent="0.3">
      <c r="D30" t="s">
        <v>52</v>
      </c>
      <c r="E30" s="4">
        <f>SUM(E9:E29)</f>
        <v>4572.5</v>
      </c>
      <c r="F30" s="3" t="s">
        <v>52</v>
      </c>
      <c r="G30" s="100">
        <f>SUM(G10:G29)</f>
        <v>4572.5</v>
      </c>
    </row>
    <row r="31" spans="1:11" ht="13.8" thickTop="1" x14ac:dyDescent="0.25"/>
    <row r="32" spans="1:11" x14ac:dyDescent="0.25">
      <c r="G32" s="27">
        <f>E30-G30</f>
        <v>0</v>
      </c>
    </row>
    <row r="35" spans="2:15" s="7" customFormat="1" x14ac:dyDescent="0.25">
      <c r="D35" s="7" t="s">
        <v>53</v>
      </c>
      <c r="E35" s="9"/>
      <c r="F35" s="9"/>
      <c r="G35" s="27"/>
      <c r="H35" s="9"/>
      <c r="I35" s="9"/>
      <c r="J35" s="54"/>
    </row>
    <row r="37" spans="2:15" x14ac:dyDescent="0.25">
      <c r="B37" t="s">
        <v>54</v>
      </c>
    </row>
    <row r="38" spans="2:15" x14ac:dyDescent="0.25">
      <c r="B38" s="66" t="s">
        <v>33</v>
      </c>
      <c r="C38" s="28">
        <v>45739</v>
      </c>
      <c r="G38" s="27">
        <v>0</v>
      </c>
      <c r="L38" s="5"/>
    </row>
    <row r="39" spans="2:15" x14ac:dyDescent="0.25">
      <c r="E39" s="32"/>
      <c r="L39" s="5"/>
    </row>
    <row r="40" spans="2:15" x14ac:dyDescent="0.25">
      <c r="C40" s="56" t="s">
        <v>64</v>
      </c>
      <c r="G40" s="27">
        <f>-E49</f>
        <v>0</v>
      </c>
      <c r="L40" s="5"/>
      <c r="O40" s="5"/>
    </row>
    <row r="41" spans="2:15" x14ac:dyDescent="0.25">
      <c r="B41" s="25"/>
      <c r="C41" s="26"/>
      <c r="E41" s="5"/>
      <c r="L41" s="5"/>
    </row>
    <row r="42" spans="2:15" x14ac:dyDescent="0.25">
      <c r="B42" s="25"/>
      <c r="C42" s="66" t="s">
        <v>49</v>
      </c>
      <c r="E42" s="5"/>
      <c r="F42" s="12"/>
      <c r="G42" s="27">
        <v>0</v>
      </c>
      <c r="L42" s="5"/>
    </row>
    <row r="43" spans="2:15" x14ac:dyDescent="0.25">
      <c r="B43" s="25"/>
      <c r="C43" s="26"/>
      <c r="E43" s="5"/>
      <c r="F43" s="12"/>
      <c r="L43" s="5"/>
    </row>
    <row r="44" spans="2:15" x14ac:dyDescent="0.25">
      <c r="B44" s="25"/>
      <c r="E44" s="5"/>
      <c r="F44" s="12"/>
      <c r="L44" s="5"/>
    </row>
    <row r="45" spans="2:15" x14ac:dyDescent="0.25">
      <c r="E45" s="5"/>
      <c r="F45" s="12"/>
      <c r="L45" s="5"/>
    </row>
    <row r="46" spans="2:15" x14ac:dyDescent="0.25">
      <c r="E46" s="5"/>
      <c r="F46" s="12"/>
    </row>
    <row r="47" spans="2:15" x14ac:dyDescent="0.25">
      <c r="E47" s="5"/>
      <c r="F47" s="12"/>
    </row>
    <row r="48" spans="2:15" x14ac:dyDescent="0.25">
      <c r="E48" s="68"/>
      <c r="F48" s="12"/>
    </row>
    <row r="49" spans="5:7" x14ac:dyDescent="0.25">
      <c r="E49" s="3">
        <f>SUM(E43:E48)</f>
        <v>0</v>
      </c>
      <c r="F49" s="12"/>
    </row>
    <row r="50" spans="5:7" x14ac:dyDescent="0.25">
      <c r="E50" s="12"/>
      <c r="F50" s="12"/>
    </row>
    <row r="51" spans="5:7" x14ac:dyDescent="0.25">
      <c r="E51" s="12"/>
      <c r="F51" s="12"/>
    </row>
    <row r="52" spans="5:7" x14ac:dyDescent="0.25">
      <c r="E52" s="12"/>
      <c r="F52" s="12"/>
    </row>
    <row r="53" spans="5:7" ht="13.8" thickBot="1" x14ac:dyDescent="0.3">
      <c r="E53" s="12"/>
      <c r="F53" s="12"/>
      <c r="G53" s="100">
        <f>SUM(G38:G52)</f>
        <v>0</v>
      </c>
    </row>
    <row r="54" spans="5:7" ht="13.8" thickTop="1" x14ac:dyDescent="0.25">
      <c r="E54" s="12"/>
      <c r="F54" s="12"/>
    </row>
    <row r="55" spans="5:7" x14ac:dyDescent="0.25">
      <c r="E55" s="12"/>
      <c r="F55" s="12"/>
    </row>
    <row r="56" spans="5:7" x14ac:dyDescent="0.25">
      <c r="E56" s="12"/>
      <c r="F56" s="12"/>
    </row>
    <row r="57" spans="5:7" x14ac:dyDescent="0.25">
      <c r="E57" s="12"/>
      <c r="F57" s="12"/>
    </row>
    <row r="58" spans="5:7" x14ac:dyDescent="0.25">
      <c r="E58" s="12"/>
      <c r="F58" s="12"/>
    </row>
    <row r="59" spans="5:7" x14ac:dyDescent="0.25">
      <c r="E59" s="12"/>
      <c r="F59" s="12"/>
    </row>
    <row r="60" spans="5:7" x14ac:dyDescent="0.25">
      <c r="E60" s="12"/>
      <c r="F60" s="12"/>
    </row>
    <row r="61" spans="5:7" x14ac:dyDescent="0.25">
      <c r="E61" s="12"/>
      <c r="F61" s="12"/>
    </row>
    <row r="62" spans="5:7" x14ac:dyDescent="0.25">
      <c r="E62" s="12"/>
      <c r="F62" s="12"/>
    </row>
    <row r="63" spans="5:7" x14ac:dyDescent="0.25">
      <c r="E63" s="12"/>
      <c r="F63" s="12"/>
    </row>
    <row r="64" spans="5:7" x14ac:dyDescent="0.25">
      <c r="E64" s="12"/>
      <c r="F64" s="12"/>
    </row>
    <row r="65" spans="5:6" x14ac:dyDescent="0.25">
      <c r="E65" s="12"/>
      <c r="F65" s="12"/>
    </row>
    <row r="66" spans="5:6" x14ac:dyDescent="0.25">
      <c r="E66" s="12"/>
      <c r="F66" s="12"/>
    </row>
    <row r="67" spans="5:6" x14ac:dyDescent="0.25">
      <c r="E67" s="12"/>
      <c r="F67" s="12"/>
    </row>
    <row r="68" spans="5:6" x14ac:dyDescent="0.25">
      <c r="E68" s="12"/>
      <c r="F68" s="12"/>
    </row>
    <row r="69" spans="5:6" x14ac:dyDescent="0.25">
      <c r="E69" s="12"/>
      <c r="F69" s="12"/>
    </row>
    <row r="70" spans="5:6" x14ac:dyDescent="0.25">
      <c r="E70" s="12"/>
      <c r="F70" s="12"/>
    </row>
    <row r="71" spans="5:6" x14ac:dyDescent="0.25">
      <c r="E71" s="12"/>
      <c r="F71" s="12"/>
    </row>
    <row r="72" spans="5:6" x14ac:dyDescent="0.25">
      <c r="E72" s="12"/>
      <c r="F72" s="12"/>
    </row>
    <row r="73" spans="5:6" x14ac:dyDescent="0.25">
      <c r="E73" s="12"/>
      <c r="F73" s="12"/>
    </row>
    <row r="74" spans="5:6" x14ac:dyDescent="0.25">
      <c r="E74" s="12"/>
      <c r="F74" s="12"/>
    </row>
    <row r="75" spans="5:6" x14ac:dyDescent="0.25">
      <c r="E75" s="12"/>
      <c r="F75" s="12"/>
    </row>
    <row r="76" spans="5:6" x14ac:dyDescent="0.25">
      <c r="E76" s="12"/>
      <c r="F76" s="12"/>
    </row>
    <row r="77" spans="5:6" x14ac:dyDescent="0.25">
      <c r="E77" s="12"/>
      <c r="F77" s="12"/>
    </row>
    <row r="78" spans="5:6" x14ac:dyDescent="0.25">
      <c r="E78" s="12"/>
      <c r="F78" s="12"/>
    </row>
    <row r="79" spans="5:6" x14ac:dyDescent="0.25">
      <c r="E79" s="12"/>
      <c r="F79" s="12"/>
    </row>
    <row r="80" spans="5:6" x14ac:dyDescent="0.25">
      <c r="E80" s="12"/>
      <c r="F80" s="12"/>
    </row>
    <row r="81" spans="5:6" x14ac:dyDescent="0.25">
      <c r="E81" s="12"/>
      <c r="F81" s="12"/>
    </row>
    <row r="82" spans="5:6" x14ac:dyDescent="0.25">
      <c r="E82" s="12"/>
      <c r="F82" s="12"/>
    </row>
    <row r="83" spans="5:6" x14ac:dyDescent="0.25">
      <c r="E83" s="12"/>
      <c r="F83" s="12"/>
    </row>
    <row r="84" spans="5:6" x14ac:dyDescent="0.25">
      <c r="E84" s="12"/>
      <c r="F84" s="12"/>
    </row>
    <row r="85" spans="5:6" x14ac:dyDescent="0.25">
      <c r="E85" s="12"/>
      <c r="F85" s="12"/>
    </row>
    <row r="86" spans="5:6" x14ac:dyDescent="0.25">
      <c r="E86" s="12"/>
      <c r="F86" s="12"/>
    </row>
    <row r="87" spans="5:6" x14ac:dyDescent="0.25">
      <c r="E87" s="12"/>
      <c r="F87" s="12"/>
    </row>
    <row r="88" spans="5:6" x14ac:dyDescent="0.25">
      <c r="E88" s="12"/>
      <c r="F88" s="12"/>
    </row>
    <row r="89" spans="5:6" x14ac:dyDescent="0.25">
      <c r="E89" s="12"/>
      <c r="F89" s="12"/>
    </row>
    <row r="90" spans="5:6" x14ac:dyDescent="0.25">
      <c r="E90" s="12"/>
      <c r="F90" s="12"/>
    </row>
    <row r="91" spans="5:6" x14ac:dyDescent="0.25">
      <c r="E91" s="12"/>
      <c r="F91" s="12"/>
    </row>
    <row r="92" spans="5:6" x14ac:dyDescent="0.25">
      <c r="E92" s="12"/>
      <c r="F92" s="12"/>
    </row>
    <row r="93" spans="5:6" x14ac:dyDescent="0.25">
      <c r="E93" s="12"/>
      <c r="F93" s="12"/>
    </row>
    <row r="94" spans="5:6" x14ac:dyDescent="0.25">
      <c r="E94" s="12"/>
      <c r="F94" s="12"/>
    </row>
    <row r="95" spans="5:6" x14ac:dyDescent="0.25">
      <c r="E95" s="12"/>
      <c r="F95" s="12"/>
    </row>
    <row r="96" spans="5:6" x14ac:dyDescent="0.25">
      <c r="E96" s="12"/>
      <c r="F96" s="12"/>
    </row>
    <row r="97" spans="5:6" x14ac:dyDescent="0.25">
      <c r="E97" s="12"/>
      <c r="F97" s="12"/>
    </row>
    <row r="98" spans="5:6" x14ac:dyDescent="0.25">
      <c r="E98" s="12"/>
      <c r="F98" s="12"/>
    </row>
    <row r="99" spans="5:6" x14ac:dyDescent="0.25">
      <c r="E99" s="12"/>
      <c r="F99" s="12"/>
    </row>
    <row r="100" spans="5:6" x14ac:dyDescent="0.25">
      <c r="E100" s="12"/>
      <c r="F100" s="12"/>
    </row>
    <row r="101" spans="5:6" x14ac:dyDescent="0.25">
      <c r="E101" s="12"/>
      <c r="F101" s="12"/>
    </row>
    <row r="102" spans="5:6" x14ac:dyDescent="0.25">
      <c r="E102" s="12"/>
      <c r="F102" s="12"/>
    </row>
    <row r="103" spans="5:6" x14ac:dyDescent="0.25">
      <c r="E103" s="12"/>
      <c r="F103" s="12"/>
    </row>
    <row r="104" spans="5:6" x14ac:dyDescent="0.25">
      <c r="E104" s="12"/>
      <c r="F104" s="12"/>
    </row>
    <row r="105" spans="5:6" x14ac:dyDescent="0.25">
      <c r="E105" s="12"/>
      <c r="F105" s="12"/>
    </row>
    <row r="106" spans="5:6" x14ac:dyDescent="0.25">
      <c r="E106" s="12"/>
      <c r="F106" s="12"/>
    </row>
    <row r="107" spans="5:6" x14ac:dyDescent="0.25">
      <c r="E107" s="12"/>
      <c r="F107" s="12"/>
    </row>
    <row r="108" spans="5:6" x14ac:dyDescent="0.25">
      <c r="E108" s="12"/>
      <c r="F108" s="12"/>
    </row>
    <row r="109" spans="5:6" x14ac:dyDescent="0.25">
      <c r="E109" s="12"/>
      <c r="F109" s="12"/>
    </row>
    <row r="110" spans="5:6" x14ac:dyDescent="0.25">
      <c r="E110" s="12"/>
      <c r="F110" s="12"/>
    </row>
    <row r="111" spans="5:6" x14ac:dyDescent="0.25">
      <c r="E111" s="12"/>
      <c r="F111" s="12"/>
    </row>
    <row r="112" spans="5:6" x14ac:dyDescent="0.25">
      <c r="E112" s="12"/>
      <c r="F112" s="12"/>
    </row>
    <row r="113" spans="5:6" x14ac:dyDescent="0.25">
      <c r="E113" s="12"/>
      <c r="F113" s="12"/>
    </row>
    <row r="114" spans="5:6" x14ac:dyDescent="0.25">
      <c r="E114" s="12"/>
      <c r="F114" s="12"/>
    </row>
    <row r="115" spans="5:6" x14ac:dyDescent="0.25">
      <c r="E115" s="12"/>
      <c r="F115" s="12"/>
    </row>
    <row r="116" spans="5:6" x14ac:dyDescent="0.25">
      <c r="E116" s="12"/>
      <c r="F116" s="12"/>
    </row>
    <row r="117" spans="5:6" x14ac:dyDescent="0.25">
      <c r="E117" s="12"/>
      <c r="F117" s="12"/>
    </row>
    <row r="118" spans="5:6" x14ac:dyDescent="0.25">
      <c r="E118" s="12"/>
      <c r="F118" s="12"/>
    </row>
    <row r="119" spans="5:6" x14ac:dyDescent="0.25">
      <c r="E119" s="12"/>
      <c r="F119" s="12"/>
    </row>
    <row r="120" spans="5:6" x14ac:dyDescent="0.25">
      <c r="E120" s="12"/>
      <c r="F120" s="12"/>
    </row>
    <row r="121" spans="5:6" x14ac:dyDescent="0.25">
      <c r="E121" s="12"/>
      <c r="F121" s="12"/>
    </row>
    <row r="122" spans="5:6" x14ac:dyDescent="0.25">
      <c r="E122" s="12"/>
      <c r="F122" s="12"/>
    </row>
    <row r="123" spans="5:6" x14ac:dyDescent="0.25">
      <c r="E123" s="12"/>
      <c r="F123" s="12"/>
    </row>
    <row r="124" spans="5:6" x14ac:dyDescent="0.25">
      <c r="E124" s="12"/>
      <c r="F124" s="12"/>
    </row>
    <row r="125" spans="5:6" x14ac:dyDescent="0.25">
      <c r="E125" s="12"/>
      <c r="F125" s="12"/>
    </row>
    <row r="126" spans="5:6" x14ac:dyDescent="0.25">
      <c r="E126" s="12"/>
      <c r="F126" s="12"/>
    </row>
    <row r="127" spans="5:6" x14ac:dyDescent="0.25">
      <c r="E127" s="12"/>
      <c r="F127" s="12"/>
    </row>
    <row r="128" spans="5:6" x14ac:dyDescent="0.25">
      <c r="E128" s="12"/>
      <c r="F128" s="12"/>
    </row>
    <row r="129" spans="5:6" x14ac:dyDescent="0.25">
      <c r="E129" s="12"/>
      <c r="F129" s="12"/>
    </row>
    <row r="130" spans="5:6" x14ac:dyDescent="0.25">
      <c r="E130" s="12"/>
      <c r="F130" s="12"/>
    </row>
    <row r="131" spans="5:6" x14ac:dyDescent="0.25">
      <c r="E131" s="12"/>
      <c r="F131" s="12"/>
    </row>
    <row r="132" spans="5:6" x14ac:dyDescent="0.25">
      <c r="E132" s="12"/>
      <c r="F132" s="12"/>
    </row>
    <row r="133" spans="5:6" x14ac:dyDescent="0.25">
      <c r="E133" s="12"/>
      <c r="F133" s="12"/>
    </row>
    <row r="134" spans="5:6" x14ac:dyDescent="0.25">
      <c r="E134" s="12"/>
      <c r="F134" s="12"/>
    </row>
    <row r="135" spans="5:6" x14ac:dyDescent="0.25">
      <c r="E135" s="12"/>
      <c r="F135" s="12"/>
    </row>
    <row r="136" spans="5:6" x14ac:dyDescent="0.25">
      <c r="E136" s="12"/>
      <c r="F136" s="12"/>
    </row>
    <row r="137" spans="5:6" x14ac:dyDescent="0.25">
      <c r="E137" s="12"/>
      <c r="F137" s="12"/>
    </row>
    <row r="138" spans="5:6" x14ac:dyDescent="0.25">
      <c r="E138" s="12"/>
      <c r="F138" s="12"/>
    </row>
    <row r="139" spans="5:6" x14ac:dyDescent="0.25">
      <c r="E139" s="12"/>
      <c r="F139" s="12"/>
    </row>
    <row r="140" spans="5:6" x14ac:dyDescent="0.25">
      <c r="E140" s="12"/>
      <c r="F140" s="12"/>
    </row>
    <row r="141" spans="5:6" x14ac:dyDescent="0.25">
      <c r="E141" s="12"/>
      <c r="F141" s="12"/>
    </row>
    <row r="142" spans="5:6" x14ac:dyDescent="0.25">
      <c r="E142" s="12"/>
      <c r="F142" s="12"/>
    </row>
    <row r="143" spans="5:6" x14ac:dyDescent="0.25">
      <c r="E143" s="12"/>
      <c r="F143" s="12"/>
    </row>
    <row r="144" spans="5:6" x14ac:dyDescent="0.25">
      <c r="E144" s="12"/>
      <c r="F144" s="12"/>
    </row>
    <row r="145" spans="5:6" x14ac:dyDescent="0.25">
      <c r="E145" s="12"/>
      <c r="F145" s="12"/>
    </row>
    <row r="146" spans="5:6" x14ac:dyDescent="0.25">
      <c r="E146" s="12"/>
      <c r="F146" s="12"/>
    </row>
    <row r="147" spans="5:6" x14ac:dyDescent="0.25">
      <c r="E147" s="12"/>
      <c r="F147" s="12"/>
    </row>
    <row r="148" spans="5:6" x14ac:dyDescent="0.25">
      <c r="E148" s="12"/>
      <c r="F148" s="12"/>
    </row>
    <row r="149" spans="5:6" x14ac:dyDescent="0.25">
      <c r="E149" s="12"/>
      <c r="F149" s="12"/>
    </row>
    <row r="150" spans="5:6" x14ac:dyDescent="0.25">
      <c r="E150" s="12"/>
      <c r="F150" s="12"/>
    </row>
    <row r="151" spans="5:6" x14ac:dyDescent="0.25">
      <c r="E151" s="12"/>
      <c r="F151" s="12"/>
    </row>
    <row r="152" spans="5:6" x14ac:dyDescent="0.25">
      <c r="E152" s="12"/>
      <c r="F152" s="12"/>
    </row>
    <row r="153" spans="5:6" x14ac:dyDescent="0.25">
      <c r="E153" s="12"/>
      <c r="F153" s="12"/>
    </row>
    <row r="154" spans="5:6" x14ac:dyDescent="0.25">
      <c r="E154" s="12"/>
      <c r="F154" s="12"/>
    </row>
    <row r="155" spans="5:6" x14ac:dyDescent="0.25">
      <c r="E155" s="12"/>
      <c r="F155" s="12"/>
    </row>
    <row r="156" spans="5:6" x14ac:dyDescent="0.25">
      <c r="E156" s="12"/>
      <c r="F156" s="12"/>
    </row>
    <row r="157" spans="5:6" x14ac:dyDescent="0.25">
      <c r="E157" s="12"/>
      <c r="F157" s="12"/>
    </row>
    <row r="158" spans="5:6" x14ac:dyDescent="0.25">
      <c r="E158" s="12"/>
      <c r="F158" s="12"/>
    </row>
    <row r="159" spans="5:6" x14ac:dyDescent="0.25">
      <c r="E159" s="12"/>
      <c r="F159" s="12"/>
    </row>
    <row r="160" spans="5:6" x14ac:dyDescent="0.25">
      <c r="E160" s="12"/>
      <c r="F160" s="12"/>
    </row>
    <row r="161" spans="5:6" x14ac:dyDescent="0.25">
      <c r="E161" s="12"/>
      <c r="F161" s="12"/>
    </row>
    <row r="162" spans="5:6" x14ac:dyDescent="0.25">
      <c r="E162" s="12"/>
      <c r="F162" s="12"/>
    </row>
    <row r="163" spans="5:6" x14ac:dyDescent="0.25">
      <c r="E163" s="12"/>
      <c r="F163" s="12"/>
    </row>
    <row r="164" spans="5:6" x14ac:dyDescent="0.25">
      <c r="E164" s="12"/>
      <c r="F164" s="12"/>
    </row>
    <row r="165" spans="5:6" x14ac:dyDescent="0.25">
      <c r="E165" s="12"/>
      <c r="F165" s="12"/>
    </row>
    <row r="166" spans="5:6" x14ac:dyDescent="0.25">
      <c r="E166" s="12"/>
      <c r="F166" s="12"/>
    </row>
    <row r="167" spans="5:6" x14ac:dyDescent="0.25">
      <c r="E167" s="12"/>
      <c r="F167" s="12"/>
    </row>
    <row r="168" spans="5:6" x14ac:dyDescent="0.25">
      <c r="E168" s="12"/>
      <c r="F168" s="12"/>
    </row>
    <row r="169" spans="5:6" x14ac:dyDescent="0.25">
      <c r="E169" s="12"/>
      <c r="F169" s="12"/>
    </row>
    <row r="170" spans="5:6" x14ac:dyDescent="0.25">
      <c r="E170" s="12"/>
      <c r="F170" s="12"/>
    </row>
    <row r="171" spans="5:6" x14ac:dyDescent="0.25">
      <c r="E171" s="12"/>
      <c r="F171" s="12"/>
    </row>
    <row r="172" spans="5:6" x14ac:dyDescent="0.25">
      <c r="E172" s="12"/>
      <c r="F172" s="12"/>
    </row>
    <row r="173" spans="5:6" x14ac:dyDescent="0.25">
      <c r="E173" s="12"/>
      <c r="F173" s="12"/>
    </row>
    <row r="174" spans="5:6" x14ac:dyDescent="0.25">
      <c r="E174" s="12"/>
      <c r="F174" s="12"/>
    </row>
    <row r="175" spans="5:6" x14ac:dyDescent="0.25">
      <c r="E175" s="12"/>
      <c r="F175" s="12"/>
    </row>
    <row r="176" spans="5:6" x14ac:dyDescent="0.25">
      <c r="E176" s="12"/>
      <c r="F176" s="12"/>
    </row>
    <row r="177" spans="5:6" x14ac:dyDescent="0.25">
      <c r="E177" s="12"/>
      <c r="F177" s="12"/>
    </row>
    <row r="178" spans="5:6" x14ac:dyDescent="0.25">
      <c r="E178" s="12"/>
      <c r="F178" s="12"/>
    </row>
    <row r="179" spans="5:6" x14ac:dyDescent="0.25">
      <c r="E179" s="12"/>
      <c r="F179" s="12"/>
    </row>
    <row r="180" spans="5:6" x14ac:dyDescent="0.25">
      <c r="E180" s="12"/>
      <c r="F180" s="12"/>
    </row>
    <row r="181" spans="5:6" x14ac:dyDescent="0.25">
      <c r="E181" s="12"/>
      <c r="F181" s="12"/>
    </row>
    <row r="182" spans="5:6" x14ac:dyDescent="0.25">
      <c r="E182" s="12"/>
      <c r="F182" s="12"/>
    </row>
    <row r="183" spans="5:6" x14ac:dyDescent="0.25">
      <c r="E183" s="12"/>
      <c r="F183" s="12"/>
    </row>
    <row r="184" spans="5:6" x14ac:dyDescent="0.25">
      <c r="E184" s="12"/>
      <c r="F184" s="12"/>
    </row>
    <row r="185" spans="5:6" x14ac:dyDescent="0.25">
      <c r="E185" s="12"/>
      <c r="F185" s="12"/>
    </row>
    <row r="186" spans="5:6" x14ac:dyDescent="0.25">
      <c r="E186" s="12"/>
      <c r="F186" s="12"/>
    </row>
    <row r="187" spans="5:6" x14ac:dyDescent="0.25">
      <c r="E187" s="12"/>
      <c r="F187" s="12"/>
    </row>
    <row r="188" spans="5:6" x14ac:dyDescent="0.25">
      <c r="E188" s="12"/>
      <c r="F188" s="12"/>
    </row>
    <row r="189" spans="5:6" x14ac:dyDescent="0.25">
      <c r="E189" s="12"/>
      <c r="F189" s="12"/>
    </row>
    <row r="190" spans="5:6" x14ac:dyDescent="0.25">
      <c r="E190" s="12"/>
      <c r="F190" s="12"/>
    </row>
    <row r="191" spans="5:6" x14ac:dyDescent="0.25">
      <c r="E191" s="12"/>
      <c r="F191" s="12"/>
    </row>
    <row r="192" spans="5:6" x14ac:dyDescent="0.25">
      <c r="E192" s="12"/>
      <c r="F192" s="12"/>
    </row>
    <row r="193" spans="5:6" x14ac:dyDescent="0.25">
      <c r="E193" s="12"/>
      <c r="F193" s="12"/>
    </row>
    <row r="194" spans="5:6" x14ac:dyDescent="0.25">
      <c r="E194" s="12"/>
      <c r="F194" s="12"/>
    </row>
    <row r="195" spans="5:6" x14ac:dyDescent="0.25">
      <c r="E195" s="12"/>
      <c r="F195" s="12"/>
    </row>
    <row r="196" spans="5:6" x14ac:dyDescent="0.25">
      <c r="E196" s="12"/>
      <c r="F196" s="12"/>
    </row>
    <row r="197" spans="5:6" x14ac:dyDescent="0.25">
      <c r="E197" s="12"/>
      <c r="F197" s="12"/>
    </row>
    <row r="198" spans="5:6" x14ac:dyDescent="0.25">
      <c r="E198" s="12"/>
      <c r="F198" s="12"/>
    </row>
    <row r="199" spans="5:6" x14ac:dyDescent="0.25">
      <c r="E199" s="12"/>
      <c r="F199" s="12"/>
    </row>
    <row r="200" spans="5:6" x14ac:dyDescent="0.25">
      <c r="E200" s="12"/>
      <c r="F200" s="12"/>
    </row>
    <row r="201" spans="5:6" x14ac:dyDescent="0.25">
      <c r="E201" s="12"/>
      <c r="F201" s="12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2"/>
  <sheetViews>
    <sheetView zoomScaleNormal="100" workbookViewId="0">
      <selection activeCell="C32" sqref="C32"/>
    </sheetView>
  </sheetViews>
  <sheetFormatPr defaultRowHeight="13.2" x14ac:dyDescent="0.25"/>
  <cols>
    <col min="2" max="2" width="7.33203125" customWidth="1"/>
    <col min="3" max="3" width="20.109375" customWidth="1"/>
    <col min="4" max="4" width="3" customWidth="1"/>
    <col min="5" max="5" width="10.109375" style="3" customWidth="1"/>
    <col min="6" max="6" width="1.44140625" style="3" customWidth="1"/>
    <col min="7" max="7" width="12.33203125" style="3" customWidth="1"/>
    <col min="8" max="8" width="1.33203125" style="3" customWidth="1"/>
    <col min="9" max="9" width="15.109375" style="3" customWidth="1"/>
    <col min="10" max="10" width="10.33203125" style="51" customWidth="1"/>
  </cols>
  <sheetData>
    <row r="1" spans="1:11" x14ac:dyDescent="0.25">
      <c r="A1" s="25"/>
    </row>
    <row r="3" spans="1:11" x14ac:dyDescent="0.25">
      <c r="A3" t="str">
        <f>'1. Barclays Payments 400993654 '!A1</f>
        <v>Essex Contract Bridge Association</v>
      </c>
    </row>
    <row r="4" spans="1:11" x14ac:dyDescent="0.25">
      <c r="A4" t="s">
        <v>39</v>
      </c>
      <c r="C4">
        <v>93749185</v>
      </c>
    </row>
    <row r="5" spans="1:11" x14ac:dyDescent="0.25">
      <c r="A5" s="2" t="str">
        <f>'1. Barclays Payments 400993654 '!A3</f>
        <v>For the year ending 31st March 2025</v>
      </c>
    </row>
    <row r="7" spans="1:11" x14ac:dyDescent="0.25">
      <c r="G7" t="s">
        <v>40</v>
      </c>
      <c r="I7" s="51"/>
    </row>
    <row r="8" spans="1:11" x14ac:dyDescent="0.25">
      <c r="G8"/>
      <c r="I8" s="51"/>
    </row>
    <row r="9" spans="1:11" x14ac:dyDescent="0.25">
      <c r="B9" t="s">
        <v>41</v>
      </c>
      <c r="C9" t="s">
        <v>42</v>
      </c>
      <c r="D9" t="s">
        <v>43</v>
      </c>
      <c r="G9" s="25" t="s">
        <v>61</v>
      </c>
      <c r="I9" s="52"/>
    </row>
    <row r="10" spans="1:11" x14ac:dyDescent="0.25">
      <c r="B10" t="s">
        <v>62</v>
      </c>
      <c r="I10" s="51">
        <f>SUM(I7:I9)</f>
        <v>0</v>
      </c>
    </row>
    <row r="11" spans="1:11" x14ac:dyDescent="0.25">
      <c r="I11" s="51"/>
    </row>
    <row r="12" spans="1:11" x14ac:dyDescent="0.25">
      <c r="B12" t="s">
        <v>65</v>
      </c>
      <c r="C12" s="26"/>
      <c r="I12" s="51"/>
    </row>
    <row r="13" spans="1:11" x14ac:dyDescent="0.25">
      <c r="B13" s="25"/>
      <c r="C13" s="26"/>
      <c r="I13" s="51"/>
    </row>
    <row r="14" spans="1:11" ht="13.8" thickBot="1" x14ac:dyDescent="0.3">
      <c r="B14" s="25"/>
      <c r="C14" s="26"/>
      <c r="I14" s="53">
        <f>SUM(I10:I12)</f>
        <v>0</v>
      </c>
    </row>
    <row r="15" spans="1:11" ht="13.8" thickTop="1" x14ac:dyDescent="0.25">
      <c r="B15" s="25"/>
      <c r="I15" s="51"/>
      <c r="K15" s="3"/>
    </row>
    <row r="16" spans="1:11" x14ac:dyDescent="0.25">
      <c r="B16" s="25"/>
      <c r="K16" s="3"/>
    </row>
    <row r="17" spans="2:12" x14ac:dyDescent="0.25">
      <c r="B17" s="25"/>
      <c r="K17" s="3"/>
      <c r="L17" s="3"/>
    </row>
    <row r="18" spans="2:12" x14ac:dyDescent="0.25">
      <c r="B18" s="25"/>
      <c r="K18" s="3"/>
    </row>
    <row r="19" spans="2:12" x14ac:dyDescent="0.25">
      <c r="K19" s="3"/>
    </row>
    <row r="20" spans="2:12" x14ac:dyDescent="0.25">
      <c r="B20" t="s">
        <v>41</v>
      </c>
      <c r="C20" t="s">
        <v>42</v>
      </c>
      <c r="D20" t="s">
        <v>51</v>
      </c>
      <c r="G20" s="3">
        <f>G43</f>
        <v>0</v>
      </c>
      <c r="K20" s="3"/>
    </row>
    <row r="21" spans="2:12" x14ac:dyDescent="0.25">
      <c r="K21" s="3"/>
    </row>
    <row r="23" spans="2:12" ht="13.8" thickBot="1" x14ac:dyDescent="0.3">
      <c r="D23" t="s">
        <v>52</v>
      </c>
      <c r="E23" s="4">
        <f>SUM(E9:E22)</f>
        <v>0</v>
      </c>
      <c r="F23" s="3" t="s">
        <v>52</v>
      </c>
      <c r="G23" s="4">
        <f>SUM(G10:G22)</f>
        <v>0</v>
      </c>
    </row>
    <row r="24" spans="2:12" ht="13.8" thickTop="1" x14ac:dyDescent="0.25"/>
    <row r="25" spans="2:12" x14ac:dyDescent="0.25">
      <c r="C25" t="s">
        <v>66</v>
      </c>
      <c r="E25" s="3">
        <f>E12+E13+E14+E15</f>
        <v>0</v>
      </c>
      <c r="G25" s="3">
        <f>E23-G23</f>
        <v>0</v>
      </c>
    </row>
    <row r="28" spans="2:12" s="7" customFormat="1" x14ac:dyDescent="0.25">
      <c r="D28" s="7" t="s">
        <v>53</v>
      </c>
      <c r="E28" s="9"/>
      <c r="F28" s="9"/>
      <c r="G28" s="9"/>
      <c r="H28" s="9"/>
      <c r="I28" s="9"/>
      <c r="J28" s="54"/>
    </row>
    <row r="30" spans="2:12" x14ac:dyDescent="0.25">
      <c r="B30" t="s">
        <v>54</v>
      </c>
    </row>
    <row r="31" spans="2:12" x14ac:dyDescent="0.25">
      <c r="C31" s="28" t="s">
        <v>33</v>
      </c>
      <c r="L31" s="5"/>
    </row>
    <row r="32" spans="2:12" x14ac:dyDescent="0.25">
      <c r="E32" s="32"/>
      <c r="L32" s="5"/>
    </row>
    <row r="33" spans="5:15" x14ac:dyDescent="0.25">
      <c r="E33" s="56" t="s">
        <v>64</v>
      </c>
      <c r="L33" s="5"/>
      <c r="O33" s="5"/>
    </row>
    <row r="34" spans="5:15" x14ac:dyDescent="0.25">
      <c r="E34" s="33"/>
      <c r="G34" s="27"/>
      <c r="L34" s="5"/>
    </row>
    <row r="35" spans="5:15" x14ac:dyDescent="0.25">
      <c r="E35" s="12"/>
      <c r="G35" s="27"/>
      <c r="L35" s="5"/>
    </row>
    <row r="36" spans="5:15" x14ac:dyDescent="0.25">
      <c r="E36" s="12"/>
      <c r="G36" s="27"/>
      <c r="L36" s="5"/>
    </row>
    <row r="37" spans="5:15" x14ac:dyDescent="0.25">
      <c r="E37" s="12"/>
      <c r="L37" s="5"/>
    </row>
    <row r="38" spans="5:15" x14ac:dyDescent="0.25">
      <c r="E38" s="12"/>
      <c r="G38" s="27"/>
      <c r="L38" s="5"/>
    </row>
    <row r="39" spans="5:15" x14ac:dyDescent="0.25">
      <c r="E39" s="12"/>
      <c r="L39" s="5"/>
    </row>
    <row r="40" spans="5:15" x14ac:dyDescent="0.25">
      <c r="E40"/>
      <c r="L40" s="5"/>
    </row>
    <row r="41" spans="5:15" x14ac:dyDescent="0.25">
      <c r="E41"/>
      <c r="G41" s="27"/>
      <c r="L41" s="5"/>
    </row>
    <row r="42" spans="5:15" x14ac:dyDescent="0.25">
      <c r="E42" s="12"/>
      <c r="F42" s="12"/>
      <c r="G42" s="27"/>
      <c r="L42" s="5"/>
    </row>
    <row r="43" spans="5:15" ht="13.8" thickBot="1" x14ac:dyDescent="0.3">
      <c r="E43" s="12"/>
      <c r="F43" s="12"/>
      <c r="G43" s="4">
        <f>SUM(G31:G42)</f>
        <v>0</v>
      </c>
      <c r="L43" s="5"/>
    </row>
    <row r="44" spans="5:15" ht="13.8" thickTop="1" x14ac:dyDescent="0.25">
      <c r="E44" s="12"/>
      <c r="F44" s="12"/>
      <c r="L44" s="5"/>
    </row>
    <row r="45" spans="5:15" x14ac:dyDescent="0.25">
      <c r="E45" s="12"/>
      <c r="F45" s="12"/>
      <c r="L45" s="5"/>
    </row>
    <row r="46" spans="5:15" x14ac:dyDescent="0.25">
      <c r="E46" s="12"/>
      <c r="F46" s="12"/>
      <c r="L46" s="5"/>
    </row>
    <row r="47" spans="5:15" x14ac:dyDescent="0.25">
      <c r="E47" s="12"/>
      <c r="F47" s="12"/>
    </row>
    <row r="48" spans="5:15" x14ac:dyDescent="0.25">
      <c r="E48" s="12"/>
      <c r="F48" s="12"/>
    </row>
    <row r="49" spans="5:9" x14ac:dyDescent="0.25">
      <c r="E49" s="12"/>
      <c r="F49" s="12"/>
      <c r="G49" s="11"/>
    </row>
    <row r="50" spans="5:9" x14ac:dyDescent="0.25">
      <c r="E50" s="12"/>
      <c r="F50" s="12"/>
    </row>
    <row r="51" spans="5:9" x14ac:dyDescent="0.25">
      <c r="E51" s="12"/>
      <c r="F51" s="12"/>
    </row>
    <row r="52" spans="5:9" x14ac:dyDescent="0.25">
      <c r="E52" s="12"/>
      <c r="F52" s="12"/>
    </row>
    <row r="53" spans="5:9" x14ac:dyDescent="0.25">
      <c r="E53" s="12"/>
      <c r="F53" s="12"/>
    </row>
    <row r="54" spans="5:9" ht="13.8" thickBot="1" x14ac:dyDescent="0.3">
      <c r="E54" s="12"/>
      <c r="F54" s="12"/>
      <c r="I54" s="21"/>
    </row>
    <row r="55" spans="5:9" ht="13.8" thickTop="1" x14ac:dyDescent="0.25">
      <c r="E55" s="12"/>
      <c r="F55" s="12"/>
    </row>
    <row r="56" spans="5:9" x14ac:dyDescent="0.25">
      <c r="E56" s="12"/>
      <c r="F56" s="12"/>
    </row>
    <row r="57" spans="5:9" x14ac:dyDescent="0.25">
      <c r="E57" s="12"/>
      <c r="F57" s="12"/>
    </row>
    <row r="58" spans="5:9" x14ac:dyDescent="0.25">
      <c r="E58" s="12"/>
      <c r="F58" s="12"/>
    </row>
    <row r="59" spans="5:9" x14ac:dyDescent="0.25">
      <c r="E59" s="12"/>
      <c r="F59" s="12"/>
    </row>
    <row r="60" spans="5:9" x14ac:dyDescent="0.25">
      <c r="E60" s="12"/>
      <c r="F60" s="12"/>
    </row>
    <row r="61" spans="5:9" x14ac:dyDescent="0.25">
      <c r="E61" s="12"/>
      <c r="F61" s="12"/>
    </row>
    <row r="62" spans="5:9" x14ac:dyDescent="0.25">
      <c r="E62" s="12"/>
      <c r="F62" s="12"/>
    </row>
    <row r="63" spans="5:9" x14ac:dyDescent="0.25">
      <c r="E63" s="12"/>
      <c r="F63" s="12"/>
    </row>
    <row r="64" spans="5:9" x14ac:dyDescent="0.25">
      <c r="E64" s="12"/>
      <c r="F64" s="12"/>
    </row>
    <row r="65" spans="5:6" x14ac:dyDescent="0.25">
      <c r="E65" s="12"/>
      <c r="F65" s="12"/>
    </row>
    <row r="66" spans="5:6" x14ac:dyDescent="0.25">
      <c r="E66" s="12"/>
      <c r="F66" s="12"/>
    </row>
    <row r="67" spans="5:6" x14ac:dyDescent="0.25">
      <c r="E67" s="12"/>
      <c r="F67" s="12"/>
    </row>
    <row r="68" spans="5:6" x14ac:dyDescent="0.25">
      <c r="E68" s="12"/>
      <c r="F68" s="12"/>
    </row>
    <row r="69" spans="5:6" x14ac:dyDescent="0.25">
      <c r="E69" s="12"/>
      <c r="F69" s="12"/>
    </row>
    <row r="70" spans="5:6" x14ac:dyDescent="0.25">
      <c r="E70" s="12"/>
      <c r="F70" s="12"/>
    </row>
    <row r="71" spans="5:6" x14ac:dyDescent="0.25">
      <c r="E71" s="12"/>
      <c r="F71" s="12"/>
    </row>
    <row r="72" spans="5:6" x14ac:dyDescent="0.25">
      <c r="E72" s="12"/>
      <c r="F72" s="12"/>
    </row>
    <row r="73" spans="5:6" x14ac:dyDescent="0.25">
      <c r="E73" s="12"/>
      <c r="F73" s="12"/>
    </row>
    <row r="74" spans="5:6" x14ac:dyDescent="0.25">
      <c r="E74" s="12"/>
      <c r="F74" s="12"/>
    </row>
    <row r="75" spans="5:6" x14ac:dyDescent="0.25">
      <c r="E75" s="12"/>
      <c r="F75" s="12"/>
    </row>
    <row r="76" spans="5:6" x14ac:dyDescent="0.25">
      <c r="E76" s="12"/>
      <c r="F76" s="12"/>
    </row>
    <row r="77" spans="5:6" x14ac:dyDescent="0.25">
      <c r="E77" s="12"/>
      <c r="F77" s="12"/>
    </row>
    <row r="78" spans="5:6" x14ac:dyDescent="0.25">
      <c r="E78" s="12"/>
      <c r="F78" s="12"/>
    </row>
    <row r="79" spans="5:6" x14ac:dyDescent="0.25">
      <c r="E79" s="12"/>
      <c r="F79" s="12"/>
    </row>
    <row r="80" spans="5:6" x14ac:dyDescent="0.25">
      <c r="E80" s="12"/>
      <c r="F80" s="12"/>
    </row>
    <row r="81" spans="5:6" x14ac:dyDescent="0.25">
      <c r="E81" s="12"/>
      <c r="F81" s="12"/>
    </row>
    <row r="82" spans="5:6" x14ac:dyDescent="0.25">
      <c r="E82" s="12"/>
      <c r="F82" s="12"/>
    </row>
    <row r="83" spans="5:6" x14ac:dyDescent="0.25">
      <c r="E83" s="12"/>
      <c r="F83" s="12"/>
    </row>
    <row r="84" spans="5:6" x14ac:dyDescent="0.25">
      <c r="E84" s="12"/>
      <c r="F84" s="12"/>
    </row>
    <row r="85" spans="5:6" x14ac:dyDescent="0.25">
      <c r="E85" s="12"/>
      <c r="F85" s="12"/>
    </row>
    <row r="86" spans="5:6" x14ac:dyDescent="0.25">
      <c r="E86" s="12"/>
      <c r="F86" s="12"/>
    </row>
    <row r="87" spans="5:6" x14ac:dyDescent="0.25">
      <c r="E87" s="12"/>
      <c r="F87" s="12"/>
    </row>
    <row r="88" spans="5:6" x14ac:dyDescent="0.25">
      <c r="E88" s="12"/>
      <c r="F88" s="12"/>
    </row>
    <row r="89" spans="5:6" x14ac:dyDescent="0.25">
      <c r="E89" s="12"/>
      <c r="F89" s="12"/>
    </row>
    <row r="90" spans="5:6" x14ac:dyDescent="0.25">
      <c r="E90" s="12"/>
      <c r="F90" s="12"/>
    </row>
    <row r="91" spans="5:6" x14ac:dyDescent="0.25">
      <c r="E91" s="12"/>
      <c r="F91" s="12"/>
    </row>
    <row r="92" spans="5:6" x14ac:dyDescent="0.25">
      <c r="E92" s="12"/>
      <c r="F92" s="12"/>
    </row>
    <row r="93" spans="5:6" x14ac:dyDescent="0.25">
      <c r="E93" s="12"/>
      <c r="F93" s="12"/>
    </row>
    <row r="94" spans="5:6" x14ac:dyDescent="0.25">
      <c r="E94" s="12"/>
      <c r="F94" s="12"/>
    </row>
    <row r="95" spans="5:6" x14ac:dyDescent="0.25">
      <c r="E95" s="12"/>
      <c r="F95" s="12"/>
    </row>
    <row r="96" spans="5:6" x14ac:dyDescent="0.25">
      <c r="E96" s="12"/>
      <c r="F96" s="12"/>
    </row>
    <row r="97" spans="5:6" x14ac:dyDescent="0.25">
      <c r="E97" s="12"/>
      <c r="F97" s="12"/>
    </row>
    <row r="98" spans="5:6" x14ac:dyDescent="0.25">
      <c r="E98" s="12"/>
      <c r="F98" s="12"/>
    </row>
    <row r="99" spans="5:6" x14ac:dyDescent="0.25">
      <c r="E99" s="12"/>
      <c r="F99" s="12"/>
    </row>
    <row r="100" spans="5:6" x14ac:dyDescent="0.25">
      <c r="E100" s="12"/>
      <c r="F100" s="12"/>
    </row>
    <row r="101" spans="5:6" x14ac:dyDescent="0.25">
      <c r="E101" s="12"/>
      <c r="F101" s="12"/>
    </row>
    <row r="102" spans="5:6" x14ac:dyDescent="0.25">
      <c r="E102" s="12"/>
      <c r="F102" s="12"/>
    </row>
    <row r="103" spans="5:6" x14ac:dyDescent="0.25">
      <c r="E103" s="12"/>
      <c r="F103" s="12"/>
    </row>
    <row r="104" spans="5:6" x14ac:dyDescent="0.25">
      <c r="E104" s="12"/>
      <c r="F104" s="12"/>
    </row>
    <row r="105" spans="5:6" x14ac:dyDescent="0.25">
      <c r="E105" s="12"/>
      <c r="F105" s="12"/>
    </row>
    <row r="106" spans="5:6" x14ac:dyDescent="0.25">
      <c r="E106" s="12"/>
      <c r="F106" s="12"/>
    </row>
    <row r="107" spans="5:6" x14ac:dyDescent="0.25">
      <c r="E107" s="12"/>
      <c r="F107" s="12"/>
    </row>
    <row r="108" spans="5:6" x14ac:dyDescent="0.25">
      <c r="E108" s="12"/>
      <c r="F108" s="12"/>
    </row>
    <row r="109" spans="5:6" x14ac:dyDescent="0.25">
      <c r="E109" s="12"/>
      <c r="F109" s="12"/>
    </row>
    <row r="110" spans="5:6" x14ac:dyDescent="0.25">
      <c r="E110" s="12"/>
      <c r="F110" s="12"/>
    </row>
    <row r="111" spans="5:6" x14ac:dyDescent="0.25">
      <c r="E111" s="12"/>
      <c r="F111" s="12"/>
    </row>
    <row r="112" spans="5:6" x14ac:dyDescent="0.25">
      <c r="E112" s="12"/>
      <c r="F112" s="12"/>
    </row>
    <row r="113" spans="5:6" x14ac:dyDescent="0.25">
      <c r="E113" s="12"/>
      <c r="F113" s="12"/>
    </row>
    <row r="114" spans="5:6" x14ac:dyDescent="0.25">
      <c r="E114" s="12"/>
      <c r="F114" s="12"/>
    </row>
    <row r="115" spans="5:6" x14ac:dyDescent="0.25">
      <c r="E115" s="12"/>
      <c r="F115" s="12"/>
    </row>
    <row r="116" spans="5:6" x14ac:dyDescent="0.25">
      <c r="E116" s="12"/>
      <c r="F116" s="12"/>
    </row>
    <row r="117" spans="5:6" x14ac:dyDescent="0.25">
      <c r="E117" s="12"/>
      <c r="F117" s="12"/>
    </row>
    <row r="118" spans="5:6" x14ac:dyDescent="0.25">
      <c r="E118" s="12"/>
      <c r="F118" s="12"/>
    </row>
    <row r="119" spans="5:6" x14ac:dyDescent="0.25">
      <c r="E119" s="12"/>
      <c r="F119" s="12"/>
    </row>
    <row r="120" spans="5:6" x14ac:dyDescent="0.25">
      <c r="E120" s="12"/>
      <c r="F120" s="12"/>
    </row>
    <row r="121" spans="5:6" x14ac:dyDescent="0.25">
      <c r="E121" s="12"/>
      <c r="F121" s="12"/>
    </row>
    <row r="122" spans="5:6" x14ac:dyDescent="0.25">
      <c r="E122" s="12"/>
      <c r="F122" s="12"/>
    </row>
    <row r="123" spans="5:6" x14ac:dyDescent="0.25">
      <c r="E123" s="12"/>
      <c r="F123" s="12"/>
    </row>
    <row r="124" spans="5:6" x14ac:dyDescent="0.25">
      <c r="E124" s="12"/>
      <c r="F124" s="12"/>
    </row>
    <row r="125" spans="5:6" x14ac:dyDescent="0.25">
      <c r="E125" s="12"/>
      <c r="F125" s="12"/>
    </row>
    <row r="126" spans="5:6" x14ac:dyDescent="0.25">
      <c r="E126" s="12"/>
      <c r="F126" s="12"/>
    </row>
    <row r="127" spans="5:6" x14ac:dyDescent="0.25">
      <c r="E127" s="12"/>
      <c r="F127" s="12"/>
    </row>
    <row r="128" spans="5:6" x14ac:dyDescent="0.25">
      <c r="E128" s="12"/>
      <c r="F128" s="12"/>
    </row>
    <row r="129" spans="5:6" x14ac:dyDescent="0.25">
      <c r="E129" s="12"/>
      <c r="F129" s="12"/>
    </row>
    <row r="130" spans="5:6" x14ac:dyDescent="0.25">
      <c r="E130" s="12"/>
      <c r="F130" s="12"/>
    </row>
    <row r="131" spans="5:6" x14ac:dyDescent="0.25">
      <c r="E131" s="12"/>
      <c r="F131" s="12"/>
    </row>
    <row r="132" spans="5:6" x14ac:dyDescent="0.25">
      <c r="E132" s="12"/>
      <c r="F132" s="12"/>
    </row>
    <row r="133" spans="5:6" x14ac:dyDescent="0.25">
      <c r="E133" s="12"/>
      <c r="F133" s="12"/>
    </row>
    <row r="134" spans="5:6" x14ac:dyDescent="0.25">
      <c r="E134" s="12"/>
      <c r="F134" s="12"/>
    </row>
    <row r="135" spans="5:6" x14ac:dyDescent="0.25">
      <c r="E135" s="12"/>
      <c r="F135" s="12"/>
    </row>
    <row r="136" spans="5:6" x14ac:dyDescent="0.25">
      <c r="E136" s="12"/>
      <c r="F136" s="12"/>
    </row>
    <row r="137" spans="5:6" x14ac:dyDescent="0.25">
      <c r="E137" s="12"/>
      <c r="F137" s="12"/>
    </row>
    <row r="138" spans="5:6" x14ac:dyDescent="0.25">
      <c r="E138" s="12"/>
      <c r="F138" s="12"/>
    </row>
    <row r="139" spans="5:6" x14ac:dyDescent="0.25">
      <c r="E139" s="12"/>
      <c r="F139" s="12"/>
    </row>
    <row r="140" spans="5:6" x14ac:dyDescent="0.25">
      <c r="E140" s="12"/>
      <c r="F140" s="12"/>
    </row>
    <row r="141" spans="5:6" x14ac:dyDescent="0.25">
      <c r="E141" s="12"/>
      <c r="F141" s="12"/>
    </row>
    <row r="142" spans="5:6" x14ac:dyDescent="0.25">
      <c r="E142" s="12"/>
      <c r="F142" s="12"/>
    </row>
    <row r="143" spans="5:6" x14ac:dyDescent="0.25">
      <c r="E143" s="12"/>
      <c r="F143" s="12"/>
    </row>
    <row r="144" spans="5:6" x14ac:dyDescent="0.25">
      <c r="E144" s="12"/>
      <c r="F144" s="12"/>
    </row>
    <row r="145" spans="5:6" x14ac:dyDescent="0.25">
      <c r="E145" s="12"/>
      <c r="F145" s="12"/>
    </row>
    <row r="146" spans="5:6" x14ac:dyDescent="0.25">
      <c r="E146" s="12"/>
      <c r="F146" s="12"/>
    </row>
    <row r="147" spans="5:6" x14ac:dyDescent="0.25">
      <c r="E147" s="12"/>
      <c r="F147" s="12"/>
    </row>
    <row r="148" spans="5:6" x14ac:dyDescent="0.25">
      <c r="E148" s="12"/>
      <c r="F148" s="12"/>
    </row>
    <row r="149" spans="5:6" x14ac:dyDescent="0.25">
      <c r="E149" s="12"/>
      <c r="F149" s="12"/>
    </row>
    <row r="150" spans="5:6" x14ac:dyDescent="0.25">
      <c r="E150" s="12"/>
      <c r="F150" s="12"/>
    </row>
    <row r="151" spans="5:6" x14ac:dyDescent="0.25">
      <c r="E151" s="12"/>
      <c r="F151" s="12"/>
    </row>
    <row r="152" spans="5:6" x14ac:dyDescent="0.25">
      <c r="E152" s="12"/>
      <c r="F152" s="12"/>
    </row>
    <row r="153" spans="5:6" x14ac:dyDescent="0.25">
      <c r="E153" s="12"/>
      <c r="F153" s="12"/>
    </row>
    <row r="154" spans="5:6" x14ac:dyDescent="0.25">
      <c r="E154" s="12"/>
      <c r="F154" s="12"/>
    </row>
    <row r="155" spans="5:6" x14ac:dyDescent="0.25">
      <c r="E155" s="12"/>
      <c r="F155" s="12"/>
    </row>
    <row r="156" spans="5:6" x14ac:dyDescent="0.25">
      <c r="E156" s="12"/>
      <c r="F156" s="12"/>
    </row>
    <row r="157" spans="5:6" x14ac:dyDescent="0.25">
      <c r="E157" s="12"/>
      <c r="F157" s="12"/>
    </row>
    <row r="158" spans="5:6" x14ac:dyDescent="0.25">
      <c r="E158" s="12"/>
      <c r="F158" s="12"/>
    </row>
    <row r="159" spans="5:6" x14ac:dyDescent="0.25">
      <c r="E159" s="12"/>
      <c r="F159" s="12"/>
    </row>
    <row r="160" spans="5:6" x14ac:dyDescent="0.25">
      <c r="E160" s="12"/>
      <c r="F160" s="12"/>
    </row>
    <row r="161" spans="5:6" x14ac:dyDescent="0.25">
      <c r="E161" s="12"/>
      <c r="F161" s="12"/>
    </row>
    <row r="162" spans="5:6" x14ac:dyDescent="0.25">
      <c r="E162" s="12"/>
      <c r="F162" s="12"/>
    </row>
    <row r="163" spans="5:6" x14ac:dyDescent="0.25">
      <c r="E163" s="12"/>
      <c r="F163" s="12"/>
    </row>
    <row r="164" spans="5:6" x14ac:dyDescent="0.25">
      <c r="E164" s="12"/>
      <c r="F164" s="12"/>
    </row>
    <row r="165" spans="5:6" x14ac:dyDescent="0.25">
      <c r="E165" s="12"/>
      <c r="F165" s="12"/>
    </row>
    <row r="166" spans="5:6" x14ac:dyDescent="0.25">
      <c r="E166" s="12"/>
      <c r="F166" s="12"/>
    </row>
    <row r="167" spans="5:6" x14ac:dyDescent="0.25">
      <c r="E167" s="12"/>
      <c r="F167" s="12"/>
    </row>
    <row r="168" spans="5:6" x14ac:dyDescent="0.25">
      <c r="E168" s="12"/>
      <c r="F168" s="12"/>
    </row>
    <row r="169" spans="5:6" x14ac:dyDescent="0.25">
      <c r="E169" s="12"/>
      <c r="F169" s="12"/>
    </row>
    <row r="170" spans="5:6" x14ac:dyDescent="0.25">
      <c r="E170" s="12"/>
      <c r="F170" s="12"/>
    </row>
    <row r="171" spans="5:6" x14ac:dyDescent="0.25">
      <c r="E171" s="12"/>
      <c r="F171" s="12"/>
    </row>
    <row r="172" spans="5:6" x14ac:dyDescent="0.25">
      <c r="E172" s="12"/>
      <c r="F172" s="12"/>
    </row>
    <row r="173" spans="5:6" x14ac:dyDescent="0.25">
      <c r="E173" s="12"/>
      <c r="F173" s="12"/>
    </row>
    <row r="174" spans="5:6" x14ac:dyDescent="0.25">
      <c r="E174" s="12"/>
      <c r="F174" s="12"/>
    </row>
    <row r="175" spans="5:6" x14ac:dyDescent="0.25">
      <c r="E175" s="12"/>
      <c r="F175" s="12"/>
    </row>
    <row r="176" spans="5:6" x14ac:dyDescent="0.25">
      <c r="E176" s="12"/>
      <c r="F176" s="12"/>
    </row>
    <row r="177" spans="5:6" x14ac:dyDescent="0.25">
      <c r="E177" s="12"/>
      <c r="F177" s="12"/>
    </row>
    <row r="178" spans="5:6" x14ac:dyDescent="0.25">
      <c r="E178" s="12"/>
      <c r="F178" s="12"/>
    </row>
    <row r="179" spans="5:6" x14ac:dyDescent="0.25">
      <c r="E179" s="12"/>
      <c r="F179" s="12"/>
    </row>
    <row r="180" spans="5:6" x14ac:dyDescent="0.25">
      <c r="E180" s="12"/>
      <c r="F180" s="12"/>
    </row>
    <row r="181" spans="5:6" x14ac:dyDescent="0.25">
      <c r="E181" s="12"/>
      <c r="F181" s="12"/>
    </row>
    <row r="182" spans="5:6" x14ac:dyDescent="0.25">
      <c r="E182" s="12"/>
      <c r="F182" s="12"/>
    </row>
    <row r="183" spans="5:6" x14ac:dyDescent="0.25">
      <c r="E183" s="12"/>
      <c r="F183" s="12"/>
    </row>
    <row r="184" spans="5:6" x14ac:dyDescent="0.25">
      <c r="E184" s="12"/>
      <c r="F184" s="12"/>
    </row>
    <row r="185" spans="5:6" x14ac:dyDescent="0.25">
      <c r="E185" s="12"/>
      <c r="F185" s="12"/>
    </row>
    <row r="186" spans="5:6" x14ac:dyDescent="0.25">
      <c r="E186" s="12"/>
      <c r="F186" s="12"/>
    </row>
    <row r="187" spans="5:6" x14ac:dyDescent="0.25">
      <c r="E187" s="12"/>
      <c r="F187" s="12"/>
    </row>
    <row r="188" spans="5:6" x14ac:dyDescent="0.25">
      <c r="E188" s="12"/>
      <c r="F188" s="12"/>
    </row>
    <row r="189" spans="5:6" x14ac:dyDescent="0.25">
      <c r="E189" s="12"/>
      <c r="F189" s="12"/>
    </row>
    <row r="190" spans="5:6" x14ac:dyDescent="0.25">
      <c r="E190" s="12"/>
      <c r="F190" s="12"/>
    </row>
    <row r="191" spans="5:6" x14ac:dyDescent="0.25">
      <c r="E191" s="12"/>
      <c r="F191" s="12"/>
    </row>
    <row r="192" spans="5:6" x14ac:dyDescent="0.25">
      <c r="E192" s="12"/>
      <c r="F192" s="12"/>
    </row>
    <row r="193" spans="5:6" x14ac:dyDescent="0.25">
      <c r="E193" s="12"/>
      <c r="F193" s="12"/>
    </row>
    <row r="194" spans="5:6" x14ac:dyDescent="0.25">
      <c r="E194" s="12"/>
      <c r="F194" s="12"/>
    </row>
    <row r="195" spans="5:6" x14ac:dyDescent="0.25">
      <c r="E195" s="12"/>
      <c r="F195" s="12"/>
    </row>
    <row r="196" spans="5:6" x14ac:dyDescent="0.25">
      <c r="E196" s="12"/>
      <c r="F196" s="12"/>
    </row>
    <row r="197" spans="5:6" x14ac:dyDescent="0.25">
      <c r="E197" s="12"/>
      <c r="F197" s="12"/>
    </row>
    <row r="198" spans="5:6" x14ac:dyDescent="0.25">
      <c r="E198" s="12"/>
      <c r="F198" s="12"/>
    </row>
    <row r="199" spans="5:6" x14ac:dyDescent="0.25">
      <c r="E199" s="12"/>
      <c r="F199" s="12"/>
    </row>
    <row r="200" spans="5:6" x14ac:dyDescent="0.25">
      <c r="E200" s="12"/>
      <c r="F200" s="12"/>
    </row>
    <row r="201" spans="5:6" x14ac:dyDescent="0.25">
      <c r="E201" s="12"/>
      <c r="F201" s="12"/>
    </row>
    <row r="202" spans="5:6" x14ac:dyDescent="0.25">
      <c r="E202" s="12"/>
      <c r="F202" s="12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E83"/>
  <sheetViews>
    <sheetView tabSelected="1" zoomScaleNormal="100" workbookViewId="0">
      <selection activeCell="G27" sqref="G27"/>
    </sheetView>
  </sheetViews>
  <sheetFormatPr defaultColWidth="9.109375" defaultRowHeight="15.6" x14ac:dyDescent="0.3"/>
  <cols>
    <col min="1" max="1" width="2.6640625" style="18" customWidth="1"/>
    <col min="2" max="2" width="3.44140625" style="18" customWidth="1"/>
    <col min="3" max="3" width="21" style="18" customWidth="1"/>
    <col min="4" max="4" width="8.6640625" style="18" customWidth="1"/>
    <col min="5" max="5" width="10.109375" style="18" customWidth="1"/>
    <col min="6" max="6" width="2.44140625" style="18" customWidth="1"/>
    <col min="7" max="7" width="14" style="20" bestFit="1" customWidth="1"/>
    <col min="8" max="8" width="2" style="18" customWidth="1"/>
    <col min="9" max="9" width="2" style="18" bestFit="1" customWidth="1"/>
    <col min="10" max="10" width="11" style="45" bestFit="1" customWidth="1"/>
    <col min="11" max="11" width="1.88671875" style="45" customWidth="1"/>
    <col min="12" max="12" width="10.5546875" style="45" bestFit="1" customWidth="1"/>
    <col min="13" max="13" width="9.109375" style="18"/>
    <col min="14" max="14" width="10.33203125" style="18" customWidth="1"/>
    <col min="15" max="15" width="9.109375" style="18"/>
    <col min="16" max="17" width="10.109375" style="18" bestFit="1" customWidth="1"/>
    <col min="18" max="18" width="9.88671875" style="18" bestFit="1" customWidth="1"/>
    <col min="19" max="16384" width="9.109375" style="18"/>
  </cols>
  <sheetData>
    <row r="1" spans="2:12" ht="18" x14ac:dyDescent="0.35">
      <c r="B1" s="43" t="s">
        <v>0</v>
      </c>
      <c r="C1" s="43"/>
      <c r="D1" s="43"/>
      <c r="E1" s="43"/>
      <c r="F1" s="43"/>
      <c r="G1" s="43"/>
      <c r="H1" s="43"/>
      <c r="I1" s="43"/>
      <c r="J1" s="44"/>
    </row>
    <row r="2" spans="2:12" ht="18" x14ac:dyDescent="0.35">
      <c r="B2" s="43" t="s">
        <v>68</v>
      </c>
      <c r="C2" s="43"/>
      <c r="D2" s="43"/>
      <c r="E2" s="43"/>
      <c r="F2" s="43"/>
      <c r="G2" s="43"/>
      <c r="H2" s="43"/>
      <c r="I2" s="43"/>
      <c r="J2" s="44"/>
    </row>
    <row r="3" spans="2:12" ht="18" x14ac:dyDescent="0.35">
      <c r="B3" s="43" t="s">
        <v>197</v>
      </c>
      <c r="C3" s="43"/>
      <c r="D3" s="43"/>
      <c r="E3" s="43"/>
      <c r="F3" s="43"/>
      <c r="G3" s="43"/>
      <c r="H3" s="43"/>
      <c r="I3" s="43"/>
      <c r="J3" s="44"/>
    </row>
    <row r="5" spans="2:12" x14ac:dyDescent="0.3">
      <c r="E5" s="117">
        <v>2025</v>
      </c>
      <c r="F5" s="117"/>
      <c r="G5" s="117"/>
      <c r="H5" s="19"/>
      <c r="J5" s="118">
        <v>2024</v>
      </c>
      <c r="K5" s="118"/>
      <c r="L5" s="118"/>
    </row>
    <row r="7" spans="2:12" x14ac:dyDescent="0.3">
      <c r="B7" s="20" t="s">
        <v>69</v>
      </c>
    </row>
    <row r="9" spans="2:12" x14ac:dyDescent="0.3">
      <c r="C9" s="20" t="s">
        <v>70</v>
      </c>
      <c r="E9" s="20">
        <f>'4. Bank Receipts 63373487'!F25-'1. Barclays Payments 400993654 '!V84+150</f>
        <v>3792.5</v>
      </c>
      <c r="J9" s="45">
        <v>3819.75</v>
      </c>
    </row>
    <row r="10" spans="2:12" x14ac:dyDescent="0.3">
      <c r="C10" s="20" t="s">
        <v>114</v>
      </c>
      <c r="E10" s="20">
        <f>'2. Bank Receipts 400993654'!F26</f>
        <v>886</v>
      </c>
      <c r="J10" s="45">
        <v>1057</v>
      </c>
    </row>
    <row r="11" spans="2:12" x14ac:dyDescent="0.3">
      <c r="C11" s="20" t="s">
        <v>23</v>
      </c>
      <c r="E11" s="20">
        <f>'2. Bank Receipts 400993654'!I26</f>
        <v>200</v>
      </c>
      <c r="J11" s="45">
        <v>200</v>
      </c>
    </row>
    <row r="12" spans="2:12" x14ac:dyDescent="0.3">
      <c r="C12" s="20" t="s">
        <v>202</v>
      </c>
      <c r="E12" s="20">
        <v>0</v>
      </c>
      <c r="J12" s="45">
        <v>-110</v>
      </c>
    </row>
    <row r="13" spans="2:12" x14ac:dyDescent="0.3">
      <c r="C13" s="20" t="s">
        <v>259</v>
      </c>
      <c r="E13" s="20">
        <v>1</v>
      </c>
      <c r="J13" s="45">
        <v>1.2</v>
      </c>
    </row>
    <row r="14" spans="2:12" x14ac:dyDescent="0.3">
      <c r="E14" s="92">
        <f>SUM(E9:E13)</f>
        <v>4879.5</v>
      </c>
      <c r="G14" s="20">
        <f>E14</f>
        <v>4879.5</v>
      </c>
      <c r="J14" s="46">
        <f>SUM(J9:J13)</f>
        <v>4967.95</v>
      </c>
      <c r="L14" s="45">
        <f>J14</f>
        <v>4967.95</v>
      </c>
    </row>
    <row r="16" spans="2:12" x14ac:dyDescent="0.3">
      <c r="B16" s="20" t="s">
        <v>71</v>
      </c>
    </row>
    <row r="17" spans="3:31" x14ac:dyDescent="0.3">
      <c r="C17" s="41" t="s">
        <v>72</v>
      </c>
    </row>
    <row r="18" spans="3:31" x14ac:dyDescent="0.3">
      <c r="C18" s="18" t="s">
        <v>73</v>
      </c>
      <c r="E18" s="20">
        <f>'1. Barclays Payments 400993654 '!H79+'1. Barclays Payments 400993654 '!I79</f>
        <v>1427.5</v>
      </c>
      <c r="J18" s="45">
        <v>2016.7</v>
      </c>
    </row>
    <row r="19" spans="3:31" x14ac:dyDescent="0.3">
      <c r="C19" s="18" t="s">
        <v>74</v>
      </c>
      <c r="E19" s="20">
        <f>'1. Barclays Payments 400993654 '!K79</f>
        <v>633.1</v>
      </c>
      <c r="J19" s="45">
        <v>381.44</v>
      </c>
    </row>
    <row r="20" spans="3:31" x14ac:dyDescent="0.3">
      <c r="C20" s="18" t="s">
        <v>75</v>
      </c>
      <c r="E20" s="20">
        <f>'1. Barclays Payments 400993654 '!J79</f>
        <v>955.23500000000013</v>
      </c>
      <c r="J20" s="45">
        <v>885.1</v>
      </c>
    </row>
    <row r="21" spans="3:31" x14ac:dyDescent="0.3">
      <c r="C21" s="18" t="s">
        <v>103</v>
      </c>
      <c r="E21" s="20">
        <f>'1. Barclays Payments 400993654 '!L81</f>
        <v>396.64000000000004</v>
      </c>
      <c r="J21" s="45">
        <v>519.84</v>
      </c>
    </row>
    <row r="22" spans="3:31" x14ac:dyDescent="0.3">
      <c r="C22" s="18" t="s">
        <v>14</v>
      </c>
      <c r="E22" s="20">
        <f>'1. Barclays Payments 400993654 '!M79</f>
        <v>175</v>
      </c>
      <c r="J22" s="45">
        <v>341.25</v>
      </c>
    </row>
    <row r="23" spans="3:31" x14ac:dyDescent="0.3">
      <c r="C23" s="18" t="s">
        <v>23</v>
      </c>
      <c r="E23" s="20">
        <f>'1. Barclays Payments 400993654 '!V80</f>
        <v>200</v>
      </c>
      <c r="J23" s="45">
        <v>200</v>
      </c>
    </row>
    <row r="24" spans="3:31" x14ac:dyDescent="0.3">
      <c r="E24" s="92">
        <f>SUM(E18:E23)</f>
        <v>3787.4749999999999</v>
      </c>
      <c r="G24" s="20">
        <f>E24</f>
        <v>3787.4749999999999</v>
      </c>
      <c r="J24" s="46">
        <f>SUM(J18:J23)</f>
        <v>4344.33</v>
      </c>
      <c r="L24" s="45">
        <f>J24</f>
        <v>4344.33</v>
      </c>
    </row>
    <row r="25" spans="3:31" ht="18" x14ac:dyDescent="0.35">
      <c r="V25" s="43"/>
      <c r="W25" s="43"/>
      <c r="X25" s="43"/>
      <c r="Y25" s="43"/>
      <c r="Z25" s="43"/>
      <c r="AA25" s="43"/>
      <c r="AB25" s="43"/>
      <c r="AC25" s="44"/>
      <c r="AD25" s="45"/>
      <c r="AE25" s="45"/>
    </row>
    <row r="26" spans="3:31" ht="18" x14ac:dyDescent="0.35">
      <c r="C26" s="18" t="s">
        <v>109</v>
      </c>
      <c r="G26" s="20">
        <f>G14-G24-0.01</f>
        <v>1092.0150000000001</v>
      </c>
      <c r="L26" s="45">
        <f>L14-L24</f>
        <v>623.61999999999989</v>
      </c>
      <c r="V26" s="43"/>
      <c r="W26" s="43"/>
      <c r="X26" s="43"/>
      <c r="Y26" s="43"/>
      <c r="Z26" s="43"/>
      <c r="AA26" s="43"/>
      <c r="AB26" s="43"/>
      <c r="AC26" s="44"/>
      <c r="AD26" s="45"/>
      <c r="AE26" s="45"/>
    </row>
    <row r="27" spans="3:31" ht="18" x14ac:dyDescent="0.35">
      <c r="V27" s="43"/>
      <c r="W27" s="43"/>
      <c r="X27" s="43"/>
      <c r="Y27" s="43"/>
      <c r="Z27" s="43"/>
      <c r="AA27" s="43"/>
      <c r="AB27" s="43"/>
      <c r="AC27" s="44"/>
      <c r="AD27" s="45"/>
      <c r="AE27" s="45"/>
    </row>
    <row r="28" spans="3:31" x14ac:dyDescent="0.3">
      <c r="C28" s="20" t="s">
        <v>76</v>
      </c>
      <c r="Z28" s="20"/>
      <c r="AC28" s="45"/>
      <c r="AD28" s="45"/>
      <c r="AE28" s="45"/>
    </row>
    <row r="29" spans="3:31" x14ac:dyDescent="0.3">
      <c r="C29" s="18" t="s">
        <v>115</v>
      </c>
      <c r="E29" s="18">
        <f>'4. Bank Receipts 63373487'!G25</f>
        <v>260</v>
      </c>
      <c r="J29" s="45">
        <v>220</v>
      </c>
      <c r="X29" s="117"/>
      <c r="Y29" s="117"/>
      <c r="Z29" s="117"/>
      <c r="AA29" s="19"/>
      <c r="AC29" s="118"/>
      <c r="AD29" s="118"/>
      <c r="AE29" s="118"/>
    </row>
    <row r="30" spans="3:31" x14ac:dyDescent="0.3">
      <c r="C30" s="18" t="s">
        <v>116</v>
      </c>
      <c r="E30" s="18">
        <f>-'1. Barclays Payments 400993654 '!O79</f>
        <v>-7.68</v>
      </c>
      <c r="J30" s="45">
        <v>-114.38</v>
      </c>
      <c r="Z30" s="20"/>
      <c r="AC30" s="45"/>
      <c r="AD30" s="45"/>
      <c r="AE30" s="45"/>
    </row>
    <row r="31" spans="3:31" x14ac:dyDescent="0.3">
      <c r="G31" s="20">
        <f>E29+E30</f>
        <v>252.32</v>
      </c>
      <c r="L31" s="45">
        <f>SUM(J28:J30)</f>
        <v>105.62</v>
      </c>
      <c r="Z31" s="20"/>
      <c r="AC31" s="45"/>
      <c r="AD31" s="45"/>
      <c r="AE31" s="45"/>
    </row>
    <row r="32" spans="3:31" x14ac:dyDescent="0.3">
      <c r="Z32" s="20"/>
      <c r="AC32" s="45"/>
      <c r="AD32" s="45"/>
      <c r="AE32" s="45"/>
    </row>
    <row r="33" spans="2:31" x14ac:dyDescent="0.3">
      <c r="C33" s="18" t="s">
        <v>77</v>
      </c>
      <c r="G33" s="20">
        <v>654</v>
      </c>
      <c r="L33" s="45">
        <v>534.4</v>
      </c>
      <c r="V33" s="20"/>
      <c r="X33" s="20"/>
      <c r="Z33" s="20"/>
      <c r="AC33" s="45"/>
      <c r="AD33" s="45"/>
      <c r="AE33" s="45"/>
    </row>
    <row r="34" spans="2:31" x14ac:dyDescent="0.3">
      <c r="V34" s="20"/>
      <c r="X34" s="20"/>
      <c r="Z34" s="20"/>
      <c r="AC34" s="45"/>
      <c r="AD34" s="45"/>
      <c r="AE34" s="45"/>
    </row>
    <row r="35" spans="2:31" x14ac:dyDescent="0.3">
      <c r="C35" s="18" t="s">
        <v>198</v>
      </c>
      <c r="G35" s="20">
        <v>0</v>
      </c>
      <c r="L35" s="45">
        <v>1175.46</v>
      </c>
      <c r="V35" s="20"/>
      <c r="X35" s="20"/>
      <c r="Z35" s="20"/>
      <c r="AC35" s="45"/>
      <c r="AD35" s="45"/>
      <c r="AE35" s="45"/>
    </row>
    <row r="36" spans="2:31" x14ac:dyDescent="0.3">
      <c r="V36" s="20"/>
      <c r="X36" s="20"/>
      <c r="Z36" s="20"/>
      <c r="AC36" s="45"/>
      <c r="AD36" s="45"/>
      <c r="AE36" s="45"/>
    </row>
    <row r="37" spans="2:31" ht="18" customHeight="1" x14ac:dyDescent="0.3">
      <c r="G37" s="104">
        <f t="shared" ref="G37:K37" si="0">SUM(G26:G35)</f>
        <v>1998.335</v>
      </c>
      <c r="H37" s="103">
        <f t="shared" si="0"/>
        <v>0</v>
      </c>
      <c r="I37" s="103">
        <f t="shared" si="0"/>
        <v>0</v>
      </c>
      <c r="K37" s="103">
        <f t="shared" si="0"/>
        <v>0</v>
      </c>
      <c r="L37" s="103">
        <f>SUM(L26:L35)</f>
        <v>2439.1</v>
      </c>
      <c r="V37" s="20"/>
      <c r="X37" s="20"/>
      <c r="Z37" s="20"/>
      <c r="AC37" s="45"/>
      <c r="AD37" s="45"/>
      <c r="AE37" s="45"/>
    </row>
    <row r="38" spans="2:31" x14ac:dyDescent="0.3">
      <c r="B38" s="20" t="s">
        <v>71</v>
      </c>
      <c r="V38" s="20"/>
      <c r="X38" s="20"/>
      <c r="Z38" s="20"/>
      <c r="AC38" s="45"/>
      <c r="AD38" s="45"/>
      <c r="AE38" s="45"/>
    </row>
    <row r="39" spans="2:31" ht="9.75" customHeight="1" x14ac:dyDescent="0.3">
      <c r="X39" s="20"/>
      <c r="Z39" s="20"/>
      <c r="AC39" s="46"/>
      <c r="AD39" s="45"/>
      <c r="AE39" s="45"/>
    </row>
    <row r="40" spans="2:31" x14ac:dyDescent="0.3">
      <c r="C40" s="18" t="s">
        <v>199</v>
      </c>
      <c r="E40" s="20">
        <f>'1. Barclays Payments 400993654 '!T90+'1. Barclays Payments 400993654 '!S90</f>
        <v>2071.75</v>
      </c>
      <c r="J40" s="45">
        <v>949.52</v>
      </c>
      <c r="Z40" s="20"/>
      <c r="AC40" s="45"/>
      <c r="AD40" s="45"/>
      <c r="AE40" s="45"/>
    </row>
    <row r="41" spans="2:31" x14ac:dyDescent="0.3">
      <c r="C41" s="18" t="s">
        <v>78</v>
      </c>
      <c r="E41" s="20">
        <f>'1. Barclays Payments 400993654 '!Z79</f>
        <v>175.39</v>
      </c>
      <c r="J41" s="45">
        <v>116</v>
      </c>
      <c r="Z41" s="20"/>
      <c r="AC41" s="45"/>
      <c r="AD41" s="45"/>
      <c r="AE41" s="45"/>
    </row>
    <row r="42" spans="2:31" x14ac:dyDescent="0.3">
      <c r="C42" s="18" t="s">
        <v>118</v>
      </c>
      <c r="E42" s="20">
        <f>'1. Barclays Payments 400993654 '!V85</f>
        <v>0</v>
      </c>
      <c r="J42" s="45">
        <v>562</v>
      </c>
      <c r="V42" s="41"/>
      <c r="Z42" s="20"/>
      <c r="AC42" s="45"/>
      <c r="AD42" s="45"/>
      <c r="AE42" s="45"/>
    </row>
    <row r="43" spans="2:31" x14ac:dyDescent="0.3">
      <c r="C43" s="18" t="s">
        <v>236</v>
      </c>
      <c r="E43" s="20">
        <f>'1. Barclays Payments 400993654 '!X79</f>
        <v>341.28000000000003</v>
      </c>
      <c r="J43" s="45">
        <v>292.22000000000003</v>
      </c>
      <c r="X43" s="20"/>
      <c r="Z43" s="20"/>
      <c r="AC43" s="45"/>
      <c r="AD43" s="45"/>
      <c r="AE43" s="45"/>
    </row>
    <row r="44" spans="2:31" x14ac:dyDescent="0.3">
      <c r="C44" s="18" t="s">
        <v>19</v>
      </c>
      <c r="E44" s="60">
        <f>'1. Barclays Payments 400993654 '!Y79</f>
        <v>112.8</v>
      </c>
      <c r="J44" s="48">
        <v>109.2</v>
      </c>
      <c r="X44" s="20"/>
      <c r="Z44" s="20"/>
      <c r="AC44" s="45"/>
      <c r="AD44" s="45"/>
      <c r="AE44" s="45"/>
    </row>
    <row r="45" spans="2:31" x14ac:dyDescent="0.3">
      <c r="C45" s="18" t="s">
        <v>79</v>
      </c>
      <c r="E45" s="20">
        <f>'1. Barclays Payments 400993654 '!W79</f>
        <v>167.5</v>
      </c>
      <c r="J45" s="45">
        <v>314.73</v>
      </c>
      <c r="X45" s="20"/>
      <c r="Z45" s="20"/>
      <c r="AC45" s="45"/>
      <c r="AD45" s="45"/>
      <c r="AE45" s="45"/>
    </row>
    <row r="46" spans="2:31" x14ac:dyDescent="0.3">
      <c r="C46" s="18" t="s">
        <v>117</v>
      </c>
      <c r="E46" s="20">
        <f>'1. Barclays Payments 400993654 '!V88</f>
        <v>0</v>
      </c>
      <c r="J46" s="45">
        <v>200</v>
      </c>
      <c r="X46" s="20"/>
      <c r="Z46" s="20"/>
      <c r="AC46" s="45"/>
      <c r="AD46" s="45"/>
      <c r="AE46" s="45"/>
    </row>
    <row r="47" spans="2:31" x14ac:dyDescent="0.3">
      <c r="C47" s="18" t="s">
        <v>119</v>
      </c>
      <c r="E47" s="20">
        <f>'1. Barclays Payments 400993654 '!V81+'1. Barclays Payments 400993654 '!V82</f>
        <v>886</v>
      </c>
      <c r="J47" s="45">
        <v>1057</v>
      </c>
      <c r="X47" s="20"/>
      <c r="Z47" s="20"/>
      <c r="AC47" s="45"/>
      <c r="AD47" s="45"/>
      <c r="AE47" s="45"/>
    </row>
    <row r="48" spans="2:31" x14ac:dyDescent="0.3">
      <c r="C48" s="18" t="s">
        <v>258</v>
      </c>
      <c r="E48" s="20">
        <f>'1. Barclays Payments 400993654 '!V83</f>
        <v>128</v>
      </c>
      <c r="J48" s="45">
        <v>9.09</v>
      </c>
      <c r="X48" s="20"/>
      <c r="Z48" s="20"/>
      <c r="AC48" s="45"/>
      <c r="AD48" s="45"/>
      <c r="AE48" s="45"/>
    </row>
    <row r="49" spans="2:31" x14ac:dyDescent="0.3">
      <c r="E49" s="20"/>
      <c r="X49" s="20"/>
      <c r="Z49" s="20"/>
      <c r="AC49" s="46"/>
      <c r="AD49" s="45"/>
      <c r="AE49" s="45"/>
    </row>
    <row r="50" spans="2:31" x14ac:dyDescent="0.3">
      <c r="E50" s="92">
        <f>SUM(E40:E49)</f>
        <v>3882.7200000000003</v>
      </c>
      <c r="G50" s="20">
        <f>-E50</f>
        <v>-3882.7200000000003</v>
      </c>
      <c r="J50" s="46">
        <f>SUM(J40:J49)</f>
        <v>3609.76</v>
      </c>
      <c r="L50" s="45">
        <f>J50</f>
        <v>3609.76</v>
      </c>
      <c r="Z50" s="20"/>
      <c r="AC50" s="45"/>
      <c r="AD50" s="45"/>
      <c r="AE50" s="45"/>
    </row>
    <row r="51" spans="2:31" x14ac:dyDescent="0.3">
      <c r="Z51" s="20"/>
      <c r="AC51" s="45"/>
      <c r="AD51" s="45"/>
      <c r="AE51" s="45"/>
    </row>
    <row r="52" spans="2:31" x14ac:dyDescent="0.3">
      <c r="B52" s="49" t="s">
        <v>80</v>
      </c>
      <c r="C52" s="50"/>
      <c r="D52" s="50"/>
      <c r="E52" s="50"/>
      <c r="F52" s="50"/>
      <c r="G52" s="101">
        <f>G37+G50</f>
        <v>-1884.3850000000002</v>
      </c>
      <c r="L52" s="45">
        <f>L37-L50</f>
        <v>-1170.6600000000003</v>
      </c>
      <c r="Z52" s="20"/>
      <c r="AC52" s="45"/>
      <c r="AD52" s="45"/>
      <c r="AE52" s="45"/>
    </row>
    <row r="53" spans="2:31" x14ac:dyDescent="0.3">
      <c r="B53" s="20"/>
      <c r="C53" s="50"/>
      <c r="D53" s="50"/>
      <c r="E53" s="50"/>
      <c r="F53" s="50"/>
      <c r="G53" s="101">
        <v>0</v>
      </c>
      <c r="L53" s="45">
        <v>0</v>
      </c>
      <c r="V53" s="20"/>
      <c r="Z53" s="20"/>
      <c r="AC53" s="45"/>
      <c r="AD53" s="45"/>
      <c r="AE53" s="45"/>
    </row>
    <row r="54" spans="2:31" ht="16.2" thickBot="1" x14ac:dyDescent="0.35">
      <c r="B54" s="20"/>
      <c r="F54" s="18" t="s">
        <v>52</v>
      </c>
      <c r="G54" s="102">
        <f>SUM(G52:G53)</f>
        <v>-1884.3850000000002</v>
      </c>
      <c r="L54" s="47">
        <f>SUM(L52:L53)</f>
        <v>-1170.6600000000003</v>
      </c>
      <c r="Z54" s="20"/>
      <c r="AC54" s="45"/>
      <c r="AD54" s="45"/>
      <c r="AE54" s="45"/>
    </row>
    <row r="55" spans="2:31" ht="10.5" customHeight="1" thickTop="1" x14ac:dyDescent="0.3">
      <c r="Z55" s="20"/>
      <c r="AC55" s="45"/>
      <c r="AD55" s="45"/>
      <c r="AE55" s="45"/>
    </row>
    <row r="56" spans="2:31" x14ac:dyDescent="0.3">
      <c r="C56" s="18" t="s">
        <v>81</v>
      </c>
      <c r="Z56" s="20"/>
      <c r="AC56" s="45"/>
      <c r="AD56" s="45"/>
      <c r="AE56" s="45"/>
    </row>
    <row r="57" spans="2:31" x14ac:dyDescent="0.3">
      <c r="C57" s="18" t="s">
        <v>82</v>
      </c>
      <c r="Z57" s="20"/>
      <c r="AC57" s="45"/>
      <c r="AD57" s="45"/>
      <c r="AE57" s="45"/>
    </row>
    <row r="58" spans="2:31" x14ac:dyDescent="0.3">
      <c r="Z58" s="20"/>
      <c r="AC58" s="45"/>
      <c r="AD58" s="45"/>
      <c r="AE58" s="45"/>
    </row>
    <row r="59" spans="2:31" x14ac:dyDescent="0.3">
      <c r="Z59" s="20"/>
      <c r="AC59" s="45"/>
      <c r="AD59" s="45"/>
      <c r="AE59" s="45"/>
    </row>
    <row r="60" spans="2:31" x14ac:dyDescent="0.3">
      <c r="Z60" s="20"/>
      <c r="AC60" s="45"/>
      <c r="AD60" s="45"/>
      <c r="AE60" s="45"/>
    </row>
    <row r="61" spans="2:31" x14ac:dyDescent="0.3">
      <c r="Z61" s="20"/>
      <c r="AC61" s="45"/>
      <c r="AD61" s="45"/>
      <c r="AE61" s="45"/>
    </row>
    <row r="62" spans="2:31" x14ac:dyDescent="0.3">
      <c r="Z62" s="104"/>
      <c r="AA62" s="103"/>
      <c r="AB62" s="103"/>
      <c r="AC62" s="45"/>
      <c r="AD62" s="103"/>
      <c r="AE62" s="103"/>
    </row>
    <row r="63" spans="2:31" x14ac:dyDescent="0.3">
      <c r="Z63" s="20"/>
      <c r="AC63" s="45"/>
      <c r="AD63" s="45"/>
      <c r="AE63" s="45"/>
    </row>
    <row r="64" spans="2:31" x14ac:dyDescent="0.3">
      <c r="Z64" s="20"/>
      <c r="AC64" s="45"/>
      <c r="AD64" s="45"/>
      <c r="AE64" s="45"/>
    </row>
    <row r="65" spans="22:31" x14ac:dyDescent="0.3">
      <c r="X65" s="20"/>
      <c r="Z65" s="20"/>
      <c r="AC65" s="45"/>
      <c r="AD65" s="45"/>
      <c r="AE65" s="45"/>
    </row>
    <row r="66" spans="22:31" x14ac:dyDescent="0.3">
      <c r="X66" s="20"/>
      <c r="Z66" s="20"/>
      <c r="AC66" s="45"/>
      <c r="AD66" s="45"/>
      <c r="AE66" s="45"/>
    </row>
    <row r="67" spans="22:31" x14ac:dyDescent="0.3">
      <c r="X67" s="20"/>
      <c r="Z67" s="20"/>
      <c r="AC67" s="45"/>
      <c r="AD67" s="45"/>
      <c r="AE67" s="45"/>
    </row>
    <row r="68" spans="22:31" x14ac:dyDescent="0.3">
      <c r="X68" s="20"/>
      <c r="Z68" s="20"/>
      <c r="AC68" s="45"/>
      <c r="AD68" s="45"/>
      <c r="AE68" s="45"/>
    </row>
    <row r="69" spans="22:31" x14ac:dyDescent="0.3">
      <c r="X69" s="60"/>
      <c r="Z69" s="20"/>
      <c r="AC69" s="48"/>
      <c r="AD69" s="45"/>
      <c r="AE69" s="45"/>
    </row>
    <row r="70" spans="22:31" x14ac:dyDescent="0.3">
      <c r="X70" s="20"/>
      <c r="Z70" s="20"/>
      <c r="AC70" s="45"/>
      <c r="AD70" s="45"/>
      <c r="AE70" s="45"/>
    </row>
    <row r="71" spans="22:31" x14ac:dyDescent="0.3">
      <c r="X71" s="20"/>
      <c r="Z71" s="20"/>
      <c r="AC71" s="45"/>
      <c r="AD71" s="45"/>
      <c r="AE71" s="45"/>
    </row>
    <row r="72" spans="22:31" x14ac:dyDescent="0.3">
      <c r="X72" s="20"/>
      <c r="Z72" s="20"/>
      <c r="AC72" s="45"/>
      <c r="AD72" s="45"/>
      <c r="AE72" s="45"/>
    </row>
    <row r="73" spans="22:31" x14ac:dyDescent="0.3">
      <c r="X73" s="20"/>
      <c r="Z73" s="20"/>
      <c r="AC73" s="45"/>
      <c r="AD73" s="45"/>
      <c r="AE73" s="45"/>
    </row>
    <row r="74" spans="22:31" x14ac:dyDescent="0.3">
      <c r="X74" s="20"/>
      <c r="Z74" s="20"/>
      <c r="AC74" s="45"/>
      <c r="AD74" s="45"/>
      <c r="AE74" s="45"/>
    </row>
    <row r="75" spans="22:31" x14ac:dyDescent="0.3">
      <c r="X75" s="92"/>
      <c r="Z75" s="20"/>
      <c r="AC75" s="46"/>
      <c r="AD75" s="45"/>
      <c r="AE75" s="45"/>
    </row>
    <row r="76" spans="22:31" x14ac:dyDescent="0.3">
      <c r="Z76" s="20"/>
      <c r="AC76" s="45"/>
      <c r="AD76" s="45"/>
      <c r="AE76" s="45"/>
    </row>
    <row r="77" spans="22:31" x14ac:dyDescent="0.3">
      <c r="V77" s="50"/>
      <c r="W77" s="50"/>
      <c r="X77" s="50"/>
      <c r="Y77" s="50"/>
      <c r="Z77" s="101"/>
      <c r="AC77" s="45"/>
      <c r="AD77" s="45"/>
      <c r="AE77" s="45"/>
    </row>
    <row r="78" spans="22:31" x14ac:dyDescent="0.3">
      <c r="V78" s="50"/>
      <c r="W78" s="50"/>
      <c r="X78" s="50"/>
      <c r="Y78" s="50"/>
      <c r="Z78" s="101"/>
      <c r="AC78" s="45"/>
      <c r="AD78" s="45"/>
      <c r="AE78" s="45"/>
    </row>
    <row r="79" spans="22:31" ht="16.2" thickBot="1" x14ac:dyDescent="0.35">
      <c r="Z79" s="102"/>
      <c r="AC79" s="45"/>
      <c r="AD79" s="45"/>
      <c r="AE79" s="47"/>
    </row>
    <row r="80" spans="22:31" ht="16.2" thickTop="1" x14ac:dyDescent="0.3">
      <c r="Z80" s="20"/>
      <c r="AC80" s="45"/>
      <c r="AD80" s="45"/>
      <c r="AE80" s="45"/>
    </row>
    <row r="81" spans="26:31" x14ac:dyDescent="0.3">
      <c r="Z81" s="20"/>
      <c r="AC81" s="45"/>
      <c r="AD81" s="45"/>
      <c r="AE81" s="45"/>
    </row>
    <row r="82" spans="26:31" x14ac:dyDescent="0.3">
      <c r="Z82" s="20"/>
      <c r="AC82" s="45"/>
      <c r="AD82" s="45"/>
      <c r="AE82" s="45"/>
    </row>
    <row r="83" spans="26:31" x14ac:dyDescent="0.3">
      <c r="Z83" s="20"/>
      <c r="AC83" s="45"/>
      <c r="AD83" s="45"/>
      <c r="AE83" s="45"/>
    </row>
  </sheetData>
  <mergeCells count="4">
    <mergeCell ref="E5:G5"/>
    <mergeCell ref="J5:L5"/>
    <mergeCell ref="X29:Z29"/>
    <mergeCell ref="AC29:AE29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topLeftCell="A12" workbookViewId="0">
      <selection activeCell="A30" sqref="A30"/>
    </sheetView>
  </sheetViews>
  <sheetFormatPr defaultRowHeight="13.2" x14ac:dyDescent="0.25"/>
  <cols>
    <col min="5" max="5" width="11.109375" style="72" bestFit="1" customWidth="1"/>
    <col min="7" max="7" width="10.6640625" style="79" bestFit="1" customWidth="1"/>
  </cols>
  <sheetData>
    <row r="1" spans="1:8" x14ac:dyDescent="0.25">
      <c r="C1" s="35" t="s">
        <v>83</v>
      </c>
      <c r="D1" s="35"/>
      <c r="E1" s="71"/>
      <c r="F1" s="35"/>
      <c r="G1" s="78"/>
    </row>
    <row r="3" spans="1:8" x14ac:dyDescent="0.25">
      <c r="C3" s="35" t="s">
        <v>276</v>
      </c>
      <c r="D3" s="63"/>
      <c r="E3" s="113"/>
      <c r="F3" s="63"/>
    </row>
    <row r="4" spans="1:8" x14ac:dyDescent="0.25">
      <c r="C4" s="7"/>
      <c r="D4" s="25"/>
      <c r="E4" s="73"/>
      <c r="F4" s="25"/>
    </row>
    <row r="5" spans="1:8" x14ac:dyDescent="0.25">
      <c r="C5" s="63"/>
      <c r="D5" s="63"/>
      <c r="E5" s="94">
        <v>2025</v>
      </c>
      <c r="F5" s="95"/>
      <c r="G5" s="96">
        <v>2024</v>
      </c>
    </row>
    <row r="6" spans="1:8" x14ac:dyDescent="0.25">
      <c r="C6" s="63"/>
      <c r="D6" s="63"/>
      <c r="E6" s="83" t="s">
        <v>52</v>
      </c>
      <c r="F6" s="63"/>
      <c r="G6" s="84" t="s">
        <v>52</v>
      </c>
    </row>
    <row r="7" spans="1:8" x14ac:dyDescent="0.25">
      <c r="C7" s="63"/>
      <c r="D7" s="63"/>
      <c r="E7" s="83"/>
      <c r="F7" s="63"/>
      <c r="G7" s="84"/>
    </row>
    <row r="8" spans="1:8" ht="13.8" thickBot="1" x14ac:dyDescent="0.3">
      <c r="A8" t="s">
        <v>196</v>
      </c>
      <c r="C8" s="63"/>
      <c r="D8" s="63"/>
      <c r="E8" s="98">
        <v>0</v>
      </c>
      <c r="F8" s="63"/>
      <c r="G8" s="97">
        <v>150</v>
      </c>
    </row>
    <row r="9" spans="1:8" ht="13.8" thickTop="1" x14ac:dyDescent="0.25"/>
    <row r="10" spans="1:8" x14ac:dyDescent="0.25">
      <c r="A10" s="63" t="s">
        <v>84</v>
      </c>
    </row>
    <row r="11" spans="1:8" x14ac:dyDescent="0.25">
      <c r="A11" s="25" t="s">
        <v>85</v>
      </c>
      <c r="E11" s="72">
        <f>'3. BarclaysReconciliation  654 '!I48</f>
        <v>4127.26</v>
      </c>
      <c r="G11" s="79">
        <v>6666</v>
      </c>
      <c r="H11" s="72"/>
    </row>
    <row r="12" spans="1:8" x14ac:dyDescent="0.25">
      <c r="A12" s="25" t="s">
        <v>86</v>
      </c>
      <c r="E12" s="72">
        <f>'5. Bank Account 63373487'!G38</f>
        <v>0</v>
      </c>
      <c r="G12" s="79">
        <v>150</v>
      </c>
    </row>
    <row r="13" spans="1:8" x14ac:dyDescent="0.25">
      <c r="A13" t="s">
        <v>87</v>
      </c>
      <c r="E13" s="72">
        <v>22</v>
      </c>
      <c r="G13" s="79">
        <v>21</v>
      </c>
    </row>
    <row r="14" spans="1:8" x14ac:dyDescent="0.25">
      <c r="A14" s="25" t="s">
        <v>88</v>
      </c>
      <c r="E14" s="75">
        <v>17743</v>
      </c>
      <c r="G14" s="80">
        <v>17089</v>
      </c>
    </row>
    <row r="15" spans="1:8" x14ac:dyDescent="0.25">
      <c r="A15" s="25"/>
    </row>
    <row r="16" spans="1:8" ht="13.8" thickBot="1" x14ac:dyDescent="0.3">
      <c r="A16" s="25" t="s">
        <v>9</v>
      </c>
      <c r="E16" s="81">
        <f>SUM(E11:E14)</f>
        <v>21892.260000000002</v>
      </c>
      <c r="F16" s="79"/>
      <c r="G16" s="81">
        <f>SUM(G11:G14)</f>
        <v>23926</v>
      </c>
    </row>
    <row r="17" spans="1:7" ht="13.8" thickTop="1" x14ac:dyDescent="0.25">
      <c r="E17" s="73"/>
    </row>
    <row r="18" spans="1:7" ht="13.8" thickBot="1" x14ac:dyDescent="0.3">
      <c r="A18" s="25" t="s">
        <v>9</v>
      </c>
      <c r="E18" s="99">
        <f>E16+E8</f>
        <v>21892.260000000002</v>
      </c>
      <c r="G18" s="97">
        <f>-G16+G8</f>
        <v>-23776</v>
      </c>
    </row>
    <row r="19" spans="1:7" ht="10.199999999999999" customHeight="1" thickTop="1" x14ac:dyDescent="0.25"/>
    <row r="20" spans="1:7" x14ac:dyDescent="0.25">
      <c r="A20" s="63" t="s">
        <v>89</v>
      </c>
    </row>
    <row r="21" spans="1:7" x14ac:dyDescent="0.25">
      <c r="A21" s="25" t="s">
        <v>90</v>
      </c>
      <c r="E21" s="72">
        <v>2500</v>
      </c>
      <c r="G21" s="79">
        <v>2500</v>
      </c>
    </row>
    <row r="22" spans="1:7" x14ac:dyDescent="0.25">
      <c r="A22" s="25" t="s">
        <v>273</v>
      </c>
      <c r="E22" s="72">
        <v>802</v>
      </c>
      <c r="G22" s="79">
        <v>802</v>
      </c>
    </row>
    <row r="23" spans="1:7" x14ac:dyDescent="0.25">
      <c r="A23" s="25" t="s">
        <v>107</v>
      </c>
      <c r="E23" s="72">
        <v>1000</v>
      </c>
      <c r="G23" s="79">
        <v>1000</v>
      </c>
    </row>
    <row r="24" spans="1:7" x14ac:dyDescent="0.25">
      <c r="A24" t="s">
        <v>91</v>
      </c>
      <c r="E24" s="72">
        <v>19474</v>
      </c>
      <c r="G24" s="79">
        <v>20644</v>
      </c>
    </row>
    <row r="25" spans="1:7" x14ac:dyDescent="0.25">
      <c r="A25" s="25" t="s">
        <v>92</v>
      </c>
      <c r="E25" s="72">
        <f>'7.I&amp;Ex'!G52</f>
        <v>-1884.3850000000002</v>
      </c>
      <c r="G25" s="79">
        <v>-1170</v>
      </c>
    </row>
    <row r="26" spans="1:7" ht="13.8" thickBot="1" x14ac:dyDescent="0.3">
      <c r="A26" s="25" t="s">
        <v>41</v>
      </c>
      <c r="E26" s="74">
        <f>SUM(E21:E25)</f>
        <v>21891.614999999998</v>
      </c>
      <c r="G26" s="81">
        <f>SUM(G21:G25)</f>
        <v>23776</v>
      </c>
    </row>
    <row r="27" spans="1:7" ht="13.8" thickTop="1" x14ac:dyDescent="0.25">
      <c r="E27" s="72">
        <f>E18-E26-1</f>
        <v>-0.35499999999592546</v>
      </c>
    </row>
    <row r="30" spans="1:7" x14ac:dyDescent="0.25">
      <c r="A30" s="64" t="s">
        <v>277</v>
      </c>
      <c r="B30" s="65"/>
      <c r="C30" s="65"/>
      <c r="D30" s="65"/>
      <c r="E30" s="72" t="s">
        <v>275</v>
      </c>
    </row>
    <row r="31" spans="1:7" ht="7.2" customHeight="1" x14ac:dyDescent="0.25"/>
    <row r="32" spans="1:7" x14ac:dyDescent="0.25">
      <c r="A32" t="s">
        <v>93</v>
      </c>
    </row>
    <row r="33" spans="1:4" x14ac:dyDescent="0.25">
      <c r="A33" s="25" t="s">
        <v>203</v>
      </c>
    </row>
    <row r="34" spans="1:4" x14ac:dyDescent="0.25">
      <c r="A34" s="25"/>
    </row>
    <row r="35" spans="1:4" x14ac:dyDescent="0.25">
      <c r="A35" s="25"/>
    </row>
    <row r="36" spans="1:4" x14ac:dyDescent="0.25">
      <c r="A36" s="64" t="s">
        <v>94</v>
      </c>
      <c r="B36" s="65"/>
      <c r="C36" s="65"/>
      <c r="D36" s="65"/>
    </row>
    <row r="37" spans="1:4" ht="7.95" customHeight="1" x14ac:dyDescent="0.25"/>
    <row r="38" spans="1:4" x14ac:dyDescent="0.25">
      <c r="A38" s="25" t="s">
        <v>125</v>
      </c>
      <c r="B38" t="s">
        <v>126</v>
      </c>
    </row>
    <row r="39" spans="1:4" x14ac:dyDescent="0.25">
      <c r="A39" s="25"/>
      <c r="B39" t="s">
        <v>271</v>
      </c>
    </row>
    <row r="40" spans="1:4" x14ac:dyDescent="0.25">
      <c r="A40" s="25"/>
      <c r="B40" t="s">
        <v>95</v>
      </c>
    </row>
    <row r="41" spans="1:4" x14ac:dyDescent="0.25">
      <c r="B41" s="25" t="s">
        <v>112</v>
      </c>
    </row>
    <row r="42" spans="1:4" ht="7.95" customHeight="1" x14ac:dyDescent="0.25">
      <c r="A42" s="25"/>
    </row>
    <row r="43" spans="1:4" x14ac:dyDescent="0.25">
      <c r="A43" s="25" t="s">
        <v>274</v>
      </c>
      <c r="B43" t="s">
        <v>123</v>
      </c>
    </row>
    <row r="44" spans="1:4" x14ac:dyDescent="0.25">
      <c r="A44" s="25"/>
      <c r="B44" t="s">
        <v>96</v>
      </c>
    </row>
    <row r="46" spans="1:4" x14ac:dyDescent="0.25">
      <c r="A46" s="25" t="s">
        <v>122</v>
      </c>
      <c r="B46" t="s">
        <v>124</v>
      </c>
    </row>
    <row r="47" spans="1:4" x14ac:dyDescent="0.25">
      <c r="A47" s="25"/>
      <c r="B47" s="25" t="s">
        <v>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1. Barclays Payments 400993654 </vt:lpstr>
      <vt:lpstr>2. Bank Receipts 400993654</vt:lpstr>
      <vt:lpstr>3. BarclaysReconciliation  654 </vt:lpstr>
      <vt:lpstr>4. Bank Receipts 63373487</vt:lpstr>
      <vt:lpstr>5. Bank Account 63373487</vt:lpstr>
      <vt:lpstr>6. Bank Account 93749185</vt:lpstr>
      <vt:lpstr>7.I&amp;Ex</vt:lpstr>
      <vt:lpstr>Balance sheet</vt:lpstr>
      <vt:lpstr>'4. Bank Receipts 63373487'!Print_Area</vt:lpstr>
      <vt:lpstr>'7.I&amp;Ex'!Print_Area</vt:lpstr>
      <vt:lpstr>'1. Barclays Payments 400993654 '!Print_Titles</vt:lpstr>
    </vt:vector>
  </TitlesOfParts>
  <Manager/>
  <Company>Gustav Kaser Training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>Linda Fleet</cp:lastModifiedBy>
  <cp:revision/>
  <cp:lastPrinted>2025-05-19T10:38:24Z</cp:lastPrinted>
  <dcterms:created xsi:type="dcterms:W3CDTF">2010-05-26T08:30:32Z</dcterms:created>
  <dcterms:modified xsi:type="dcterms:W3CDTF">2025-05-22T07:29:21Z</dcterms:modified>
  <cp:category/>
  <cp:contentStatus/>
</cp:coreProperties>
</file>